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NHẬT ĐÔNG\1.BÁO CÁO\BC XDCB\BC XDCB 30-4-2022\"/>
    </mc:Choice>
  </mc:AlternateContent>
  <xr:revisionPtr revIDLastSave="0" documentId="13_ncr:1_{8879D143-8BEB-49E0-8510-FC9C08FC6843}" xr6:coauthVersionLast="47" xr6:coauthVersionMax="47" xr10:uidLastSave="{00000000-0000-0000-0000-000000000000}"/>
  <bookViews>
    <workbookView xWindow="-120" yWindow="-120" windowWidth="29040" windowHeight="15840" tabRatio="479" firstSheet="3" activeTab="8" xr2:uid="{00000000-000D-0000-FFFF-FFFF00000000}"/>
  </bookViews>
  <sheets>
    <sheet name="DS QD" sheetId="9" state="hidden" r:id="rId1"/>
    <sheet name="Tinh" sheetId="11" state="hidden" r:id="rId2"/>
    <sheet name="Huyen" sheetId="10" state="hidden" r:id="rId3"/>
    <sheet name="DS don vi" sheetId="8" r:id="rId4"/>
    <sheet name="TongHop" sheetId="6" r:id="rId5"/>
    <sheet name="NSDP" sheetId="3" r:id="rId6"/>
    <sheet name="CBDT" sheetId="1" state="hidden" r:id="rId7"/>
    <sheet name="Hỗ trợ khác" sheetId="2" state="hidden" r:id="rId8"/>
    <sheet name="TTKL" sheetId="7" r:id="rId9"/>
    <sheet name="nguon ttkl" sheetId="5" state="hidden" r:id="rId10"/>
  </sheets>
  <externalReferences>
    <externalReference r:id="rId11"/>
    <externalReference r:id="rId12"/>
    <externalReference r:id="rId13"/>
    <externalReference r:id="rId14"/>
  </externalReferences>
  <definedNames>
    <definedName name="_xlnm._FilterDatabase" localSheetId="5" hidden="1">NSDP!$A$15:$AX$317</definedName>
    <definedName name="_xlnm.Print_Area" localSheetId="6">CBDT!$A$1:$AD$91</definedName>
    <definedName name="_xlnm.Print_Area" localSheetId="7">'Hỗ trợ khác'!$A$1:$Y$104</definedName>
    <definedName name="_xlnm.Print_Area" localSheetId="5">NSDP!$A$8:$AS$318</definedName>
    <definedName name="_xlnm.Print_Area" localSheetId="4">TongHop!$A$1:$K$26</definedName>
    <definedName name="_xlnm.Print_Titles" localSheetId="6">CBDT!$7:$11</definedName>
    <definedName name="_xlnm.Print_Titles" localSheetId="7">'Hỗ trợ khác'!$7:$9</definedName>
    <definedName name="_xlnm.Print_Titles" localSheetId="5">NSDP!$13:$15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 i="6" l="1"/>
  <c r="D9" i="6" s="1"/>
  <c r="D11" i="6"/>
  <c r="D12" i="6"/>
  <c r="D13" i="6"/>
  <c r="D15" i="6"/>
  <c r="D14" i="6" s="1"/>
  <c r="D16" i="6"/>
  <c r="D8" i="6" l="1"/>
  <c r="E15" i="6" l="1"/>
  <c r="E16" i="6" l="1"/>
  <c r="Q10" i="7" l="1"/>
  <c r="R10" i="7"/>
  <c r="S10" i="7"/>
  <c r="T10" i="7"/>
  <c r="U10" i="7"/>
  <c r="P10" i="7"/>
  <c r="E10" i="6"/>
  <c r="J10" i="6"/>
  <c r="J11" i="6"/>
  <c r="J12" i="6"/>
  <c r="J13" i="6"/>
  <c r="J15" i="6"/>
  <c r="J16" i="6" l="1"/>
  <c r="F15" i="6"/>
  <c r="N16" i="3" l="1"/>
  <c r="R16" i="3"/>
  <c r="N147" i="3" l="1"/>
  <c r="O147" i="3"/>
  <c r="P147" i="3"/>
  <c r="Q147" i="3"/>
  <c r="T147" i="3"/>
  <c r="U147" i="3"/>
  <c r="V147" i="3"/>
  <c r="W147" i="3"/>
  <c r="Z147" i="3"/>
  <c r="AA147" i="3"/>
  <c r="AB147" i="3"/>
  <c r="AC147" i="3"/>
  <c r="AJ147" i="3"/>
  <c r="AK147" i="3"/>
  <c r="AL147" i="3"/>
  <c r="AM147" i="3"/>
  <c r="AO147" i="3"/>
  <c r="AP147" i="3"/>
  <c r="AQ147" i="3"/>
  <c r="AR147" i="3"/>
  <c r="L147" i="3"/>
  <c r="M147" i="3"/>
  <c r="AN152" i="3"/>
  <c r="AN153" i="3"/>
  <c r="AI152" i="3"/>
  <c r="AI153" i="3"/>
  <c r="Y152" i="3"/>
  <c r="Y153" i="3"/>
  <c r="S152" i="3"/>
  <c r="S153" i="3"/>
  <c r="N142" i="3"/>
  <c r="O142" i="3"/>
  <c r="P142" i="3"/>
  <c r="Q142" i="3"/>
  <c r="T142" i="3"/>
  <c r="U142" i="3"/>
  <c r="V142" i="3"/>
  <c r="W142" i="3"/>
  <c r="Z142" i="3"/>
  <c r="AA142" i="3"/>
  <c r="AB142" i="3"/>
  <c r="AC142" i="3"/>
  <c r="AJ142" i="3"/>
  <c r="AK142" i="3"/>
  <c r="AL142" i="3"/>
  <c r="AM142" i="3"/>
  <c r="AO142" i="3"/>
  <c r="AP142" i="3"/>
  <c r="AQ142" i="3"/>
  <c r="AR142" i="3"/>
  <c r="M142" i="3"/>
  <c r="AN144" i="3"/>
  <c r="AI144" i="3"/>
  <c r="Y144" i="3"/>
  <c r="X144" i="3" s="1"/>
  <c r="S144" i="3"/>
  <c r="M100" i="3"/>
  <c r="N100" i="3"/>
  <c r="O100" i="3"/>
  <c r="P100" i="3"/>
  <c r="Q100" i="3"/>
  <c r="T100" i="3"/>
  <c r="U100" i="3"/>
  <c r="V100" i="3"/>
  <c r="W100" i="3"/>
  <c r="Z100" i="3"/>
  <c r="AA100" i="3"/>
  <c r="AB100" i="3"/>
  <c r="AC100" i="3"/>
  <c r="AJ100" i="3"/>
  <c r="AK100" i="3"/>
  <c r="AL100" i="3"/>
  <c r="AM100" i="3"/>
  <c r="AO100" i="3"/>
  <c r="AP100" i="3"/>
  <c r="AQ100" i="3"/>
  <c r="AR100" i="3"/>
  <c r="L100" i="3"/>
  <c r="AN106" i="3"/>
  <c r="AI106" i="3"/>
  <c r="Y106" i="3"/>
  <c r="S106" i="3"/>
  <c r="AB163" i="3"/>
  <c r="Z163" i="3"/>
  <c r="X153" i="3" l="1"/>
  <c r="X152" i="3"/>
  <c r="X106" i="3"/>
  <c r="M85" i="1" l="1"/>
  <c r="N85" i="1"/>
  <c r="O85" i="1"/>
  <c r="P85" i="1"/>
  <c r="Q85" i="1"/>
  <c r="S85" i="1"/>
  <c r="T85" i="1"/>
  <c r="V85" i="1"/>
  <c r="W85" i="1"/>
  <c r="X85" i="1"/>
  <c r="Y85" i="1"/>
  <c r="Z85" i="1"/>
  <c r="AB85" i="1"/>
  <c r="AC85" i="1"/>
  <c r="AA86" i="1"/>
  <c r="AA85" i="1" s="1"/>
  <c r="X86" i="1"/>
  <c r="U86" i="1"/>
  <c r="U85" i="1" s="1"/>
  <c r="R86" i="1"/>
  <c r="R85" i="1" s="1"/>
  <c r="L85" i="1"/>
  <c r="M14" i="1"/>
  <c r="N14" i="1"/>
  <c r="P14" i="1"/>
  <c r="Q14" i="1"/>
  <c r="S14" i="1"/>
  <c r="T14" i="1"/>
  <c r="V14" i="1"/>
  <c r="W14" i="1"/>
  <c r="Y14" i="1"/>
  <c r="Z14" i="1"/>
  <c r="AB14" i="1"/>
  <c r="AC14" i="1"/>
  <c r="L14" i="1"/>
  <c r="AA21" i="1"/>
  <c r="AA22" i="1"/>
  <c r="X21" i="1"/>
  <c r="X22" i="1"/>
  <c r="U21" i="1"/>
  <c r="U22" i="1"/>
  <c r="R21" i="1"/>
  <c r="R22" i="1"/>
  <c r="O90" i="1"/>
  <c r="O89" i="1"/>
  <c r="O88" i="1"/>
  <c r="Q87" i="1"/>
  <c r="P87" i="1"/>
  <c r="O84" i="1"/>
  <c r="O83" i="1" s="1"/>
  <c r="Q83" i="1"/>
  <c r="P83" i="1"/>
  <c r="O82" i="1"/>
  <c r="O81" i="1" s="1"/>
  <c r="Q81" i="1"/>
  <c r="P81" i="1"/>
  <c r="O80" i="1"/>
  <c r="O79" i="1"/>
  <c r="O78" i="1"/>
  <c r="O77" i="1"/>
  <c r="O76" i="1"/>
  <c r="Q75" i="1"/>
  <c r="Q63" i="1" s="1"/>
  <c r="P75" i="1"/>
  <c r="P72" i="1"/>
  <c r="O72" i="1" s="1"/>
  <c r="O71" i="1"/>
  <c r="Q70" i="1"/>
  <c r="O69" i="1"/>
  <c r="O68" i="1"/>
  <c r="O67" i="1"/>
  <c r="O66" i="1"/>
  <c r="O65" i="1"/>
  <c r="Q64" i="1"/>
  <c r="P64" i="1"/>
  <c r="O62" i="1"/>
  <c r="O61" i="1"/>
  <c r="O60" i="1"/>
  <c r="Q59" i="1"/>
  <c r="Q58" i="1" s="1"/>
  <c r="P59" i="1"/>
  <c r="P58" i="1" s="1"/>
  <c r="O57" i="1"/>
  <c r="O56" i="1" s="1"/>
  <c r="O55" i="1" s="1"/>
  <c r="Q56" i="1"/>
  <c r="Q55" i="1" s="1"/>
  <c r="P56" i="1"/>
  <c r="P55" i="1" s="1"/>
  <c r="O54" i="1"/>
  <c r="O53" i="1"/>
  <c r="O52" i="1"/>
  <c r="O51" i="1"/>
  <c r="O50" i="1"/>
  <c r="O49" i="1"/>
  <c r="O48" i="1"/>
  <c r="Q47" i="1"/>
  <c r="P47" i="1"/>
  <c r="O46" i="1"/>
  <c r="O45" i="1" s="1"/>
  <c r="Q45" i="1"/>
  <c r="P45" i="1"/>
  <c r="O44" i="1"/>
  <c r="O43" i="1" s="1"/>
  <c r="Q43" i="1"/>
  <c r="P43" i="1"/>
  <c r="O41" i="1"/>
  <c r="O40" i="1" s="1"/>
  <c r="Q40" i="1"/>
  <c r="P40" i="1"/>
  <c r="O39" i="1"/>
  <c r="O38" i="1" s="1"/>
  <c r="Q38" i="1"/>
  <c r="P38" i="1"/>
  <c r="O37" i="1"/>
  <c r="O36" i="1" s="1"/>
  <c r="Q36" i="1"/>
  <c r="P36" i="1"/>
  <c r="O35" i="1"/>
  <c r="O34" i="1"/>
  <c r="O33" i="1" s="1"/>
  <c r="Q33" i="1"/>
  <c r="P33" i="1"/>
  <c r="O31" i="1"/>
  <c r="O30" i="1" s="1"/>
  <c r="O29" i="1" s="1"/>
  <c r="Q30" i="1"/>
  <c r="Q29" i="1" s="1"/>
  <c r="P30" i="1"/>
  <c r="P29" i="1" s="1"/>
  <c r="O28" i="1"/>
  <c r="O27" i="1" s="1"/>
  <c r="Q27" i="1"/>
  <c r="P27" i="1"/>
  <c r="O26" i="1"/>
  <c r="O25" i="1" s="1"/>
  <c r="Q25" i="1"/>
  <c r="P25" i="1"/>
  <c r="O24" i="1"/>
  <c r="O23" i="1" s="1"/>
  <c r="Q23" i="1"/>
  <c r="P23" i="1"/>
  <c r="O20" i="1"/>
  <c r="O19" i="1"/>
  <c r="O18" i="1"/>
  <c r="O17" i="1"/>
  <c r="O16" i="1"/>
  <c r="O15" i="1"/>
  <c r="AA164" i="3"/>
  <c r="E7" i="5" s="1"/>
  <c r="K11" i="7"/>
  <c r="L11" i="7"/>
  <c r="M11" i="7"/>
  <c r="N11" i="7"/>
  <c r="O11" i="7"/>
  <c r="Q11" i="7"/>
  <c r="T11" i="7"/>
  <c r="U11" i="7"/>
  <c r="R11" i="7"/>
  <c r="S14" i="7"/>
  <c r="P14" i="7"/>
  <c r="S18" i="7"/>
  <c r="S17" i="7" s="1"/>
  <c r="S13" i="7"/>
  <c r="T17" i="7"/>
  <c r="U17" i="7"/>
  <c r="K17" i="7"/>
  <c r="L17" i="7"/>
  <c r="M17" i="7"/>
  <c r="N17" i="7"/>
  <c r="O17" i="7"/>
  <c r="Q17" i="7"/>
  <c r="P13" i="7"/>
  <c r="P18" i="7"/>
  <c r="P17" i="7" s="1"/>
  <c r="R17" i="7"/>
  <c r="O14" i="1" l="1"/>
  <c r="O75" i="1"/>
  <c r="Q32" i="1"/>
  <c r="Q13" i="1" s="1"/>
  <c r="O59" i="1"/>
  <c r="O58" i="1" s="1"/>
  <c r="Q42" i="1"/>
  <c r="O87" i="1"/>
  <c r="P32" i="1"/>
  <c r="P13" i="1" s="1"/>
  <c r="O70" i="1"/>
  <c r="O32" i="1"/>
  <c r="P70" i="1"/>
  <c r="O47" i="1"/>
  <c r="O64" i="1"/>
  <c r="O63" i="1" s="1"/>
  <c r="B43" i="10"/>
  <c r="B39" i="10"/>
  <c r="B35" i="10"/>
  <c r="B31" i="10"/>
  <c r="B26" i="10"/>
  <c r="B21" i="10"/>
  <c r="B16" i="10"/>
  <c r="B11" i="10"/>
  <c r="B6" i="10"/>
  <c r="P63" i="1" l="1"/>
  <c r="P42" i="1" s="1"/>
  <c r="P12" i="1" s="1"/>
  <c r="O13" i="1"/>
  <c r="Q12" i="1"/>
  <c r="O42" i="1"/>
  <c r="O12" i="1" l="1"/>
  <c r="G26" i="8" l="1"/>
  <c r="F26" i="8"/>
  <c r="E26" i="8"/>
  <c r="D26" i="8"/>
  <c r="C26" i="8"/>
  <c r="G8" i="8"/>
  <c r="F8" i="8"/>
  <c r="E8" i="8"/>
  <c r="D8" i="8"/>
  <c r="C8" i="8"/>
  <c r="AP273" i="3" l="1"/>
  <c r="AK273" i="3"/>
  <c r="J7" i="5"/>
  <c r="J6" i="5"/>
  <c r="I14" i="5"/>
  <c r="AO278" i="3" l="1"/>
  <c r="AJ278" i="3"/>
  <c r="AJ302" i="3"/>
  <c r="AI317" i="3" l="1"/>
  <c r="AI316" i="3"/>
  <c r="AI315" i="3"/>
  <c r="AI314" i="3"/>
  <c r="AK312" i="3"/>
  <c r="AJ312" i="3"/>
  <c r="AI311" i="3"/>
  <c r="AI310" i="3"/>
  <c r="AI309" i="3"/>
  <c r="AI308" i="3"/>
  <c r="AK306" i="3"/>
  <c r="AJ306" i="3"/>
  <c r="AI305" i="3"/>
  <c r="AI304" i="3"/>
  <c r="AI303" i="3"/>
  <c r="AI302" i="3"/>
  <c r="AK300" i="3"/>
  <c r="AJ300" i="3"/>
  <c r="AI299" i="3"/>
  <c r="AI298" i="3"/>
  <c r="AI297" i="3"/>
  <c r="AI296" i="3"/>
  <c r="AK294" i="3"/>
  <c r="AJ294" i="3"/>
  <c r="AI293" i="3"/>
  <c r="AI292" i="3"/>
  <c r="AI291" i="3"/>
  <c r="AI290" i="3"/>
  <c r="AK288" i="3"/>
  <c r="AJ288" i="3"/>
  <c r="AI287" i="3"/>
  <c r="AI286" i="3"/>
  <c r="AI285" i="3"/>
  <c r="AI284" i="3"/>
  <c r="AK282" i="3"/>
  <c r="AJ282" i="3"/>
  <c r="AI281" i="3"/>
  <c r="AI280" i="3"/>
  <c r="AI279" i="3"/>
  <c r="AI278" i="3"/>
  <c r="AK276" i="3"/>
  <c r="AJ276" i="3"/>
  <c r="AI275" i="3"/>
  <c r="AI274" i="3"/>
  <c r="AI273" i="3"/>
  <c r="AI272" i="3"/>
  <c r="AK270" i="3"/>
  <c r="AJ270" i="3"/>
  <c r="AI269" i="3"/>
  <c r="AI268" i="3"/>
  <c r="AI267" i="3"/>
  <c r="AI266" i="3"/>
  <c r="AK264" i="3"/>
  <c r="AJ264" i="3"/>
  <c r="AJ262" i="3"/>
  <c r="AK261" i="3"/>
  <c r="AJ261" i="3"/>
  <c r="AK260" i="3"/>
  <c r="AJ259" i="3"/>
  <c r="AI256" i="3"/>
  <c r="AI255" i="3"/>
  <c r="AI254" i="3"/>
  <c r="AI253" i="3"/>
  <c r="AI252" i="3"/>
  <c r="AI251" i="3"/>
  <c r="AI250" i="3"/>
  <c r="AM249" i="3"/>
  <c r="AM248" i="3" s="1"/>
  <c r="AL249" i="3"/>
  <c r="AL248" i="3" s="1"/>
  <c r="AK249" i="3"/>
  <c r="AK248" i="3" s="1"/>
  <c r="AJ249" i="3"/>
  <c r="AJ248" i="3" s="1"/>
  <c r="AI247" i="3"/>
  <c r="AI246" i="3"/>
  <c r="AI245" i="3"/>
  <c r="AI244" i="3"/>
  <c r="AI243" i="3"/>
  <c r="AI242" i="3"/>
  <c r="AI241" i="3"/>
  <c r="AM240" i="3"/>
  <c r="AM239" i="3" s="1"/>
  <c r="AL240" i="3"/>
  <c r="AL239" i="3" s="1"/>
  <c r="AK240" i="3"/>
  <c r="AK239" i="3" s="1"/>
  <c r="AJ240" i="3"/>
  <c r="AJ239" i="3" s="1"/>
  <c r="AI238" i="3"/>
  <c r="AI237" i="3"/>
  <c r="AI236" i="3"/>
  <c r="AI235" i="3"/>
  <c r="AI234" i="3"/>
  <c r="AI233" i="3"/>
  <c r="AI232" i="3"/>
  <c r="AM231" i="3"/>
  <c r="AM230" i="3" s="1"/>
  <c r="AL231" i="3"/>
  <c r="AL230" i="3" s="1"/>
  <c r="AK231" i="3"/>
  <c r="AK230" i="3" s="1"/>
  <c r="AJ231" i="3"/>
  <c r="AJ230" i="3" s="1"/>
  <c r="AI229" i="3"/>
  <c r="AI228" i="3"/>
  <c r="AI227" i="3"/>
  <c r="AI226" i="3"/>
  <c r="AI225" i="3"/>
  <c r="AI224" i="3"/>
  <c r="AI223" i="3"/>
  <c r="AM222" i="3"/>
  <c r="AL222" i="3"/>
  <c r="AL221" i="3" s="1"/>
  <c r="AK222" i="3"/>
  <c r="AK221" i="3" s="1"/>
  <c r="AJ222" i="3"/>
  <c r="AJ221" i="3" s="1"/>
  <c r="AM221" i="3"/>
  <c r="AI220" i="3"/>
  <c r="AI219" i="3"/>
  <c r="AI218" i="3"/>
  <c r="AI217" i="3"/>
  <c r="AI216" i="3"/>
  <c r="AI215" i="3"/>
  <c r="AI214" i="3"/>
  <c r="AM213" i="3"/>
  <c r="AM212" i="3" s="1"/>
  <c r="AL213" i="3"/>
  <c r="AL212" i="3" s="1"/>
  <c r="AK213" i="3"/>
  <c r="AK212" i="3" s="1"/>
  <c r="AJ213" i="3"/>
  <c r="AJ212" i="3"/>
  <c r="AI211" i="3"/>
  <c r="AI210" i="3"/>
  <c r="AI209" i="3"/>
  <c r="AI208" i="3"/>
  <c r="AI207" i="3"/>
  <c r="AI206" i="3"/>
  <c r="AI205" i="3"/>
  <c r="AM204" i="3"/>
  <c r="AM203" i="3" s="1"/>
  <c r="AL204" i="3"/>
  <c r="AL203" i="3" s="1"/>
  <c r="AK204" i="3"/>
  <c r="AK203" i="3" s="1"/>
  <c r="AJ204" i="3"/>
  <c r="AJ203" i="3" s="1"/>
  <c r="AI202" i="3"/>
  <c r="AI201" i="3"/>
  <c r="AI200" i="3"/>
  <c r="AI199" i="3"/>
  <c r="AI198" i="3"/>
  <c r="AI197" i="3"/>
  <c r="AI196" i="3"/>
  <c r="AM195" i="3"/>
  <c r="AM194" i="3" s="1"/>
  <c r="AL195" i="3"/>
  <c r="AL194" i="3" s="1"/>
  <c r="AK195" i="3"/>
  <c r="AK194" i="3" s="1"/>
  <c r="AJ195" i="3"/>
  <c r="AJ194" i="3" s="1"/>
  <c r="AI193" i="3"/>
  <c r="AI192" i="3"/>
  <c r="AI191" i="3"/>
  <c r="AI190" i="3"/>
  <c r="AI189" i="3"/>
  <c r="AI188" i="3"/>
  <c r="AI187" i="3"/>
  <c r="AM186" i="3"/>
  <c r="AM185" i="3" s="1"/>
  <c r="AL186" i="3"/>
  <c r="AL185" i="3" s="1"/>
  <c r="AK186" i="3"/>
  <c r="AK185" i="3" s="1"/>
  <c r="AJ186" i="3"/>
  <c r="AJ185" i="3" s="1"/>
  <c r="AI184" i="3"/>
  <c r="AI183" i="3"/>
  <c r="AI182" i="3"/>
  <c r="AI181" i="3"/>
  <c r="AI180" i="3"/>
  <c r="AI179" i="3"/>
  <c r="AM177" i="3"/>
  <c r="AM176" i="3" s="1"/>
  <c r="AL177" i="3"/>
  <c r="AL176" i="3" s="1"/>
  <c r="AK177" i="3"/>
  <c r="AK176" i="3" s="1"/>
  <c r="AJ177" i="3"/>
  <c r="AJ176" i="3" s="1"/>
  <c r="AM174" i="3"/>
  <c r="AL174" i="3"/>
  <c r="AK174" i="3"/>
  <c r="AJ174" i="3"/>
  <c r="AM173" i="3"/>
  <c r="AL173" i="3"/>
  <c r="AK173" i="3"/>
  <c r="AJ173" i="3"/>
  <c r="AM171" i="3"/>
  <c r="AL171" i="3"/>
  <c r="AK171" i="3"/>
  <c r="AJ171" i="3"/>
  <c r="AM170" i="3"/>
  <c r="AL170" i="3"/>
  <c r="AK170" i="3"/>
  <c r="AJ170" i="3"/>
  <c r="AM169" i="3"/>
  <c r="AL169" i="3"/>
  <c r="AK169" i="3"/>
  <c r="AJ169" i="3"/>
  <c r="AM168" i="3"/>
  <c r="AL168" i="3"/>
  <c r="AK168" i="3"/>
  <c r="AJ168" i="3"/>
  <c r="AK163" i="3"/>
  <c r="AI163" i="3" s="1"/>
  <c r="AI162" i="3"/>
  <c r="AI161" i="3"/>
  <c r="AI160" i="3"/>
  <c r="AI159" i="3"/>
  <c r="AI158" i="3"/>
  <c r="AI157" i="3"/>
  <c r="AI156" i="3"/>
  <c r="AI155" i="3"/>
  <c r="AM154" i="3"/>
  <c r="AL154" i="3"/>
  <c r="AK154" i="3"/>
  <c r="AJ154" i="3"/>
  <c r="AI151" i="3"/>
  <c r="AI150" i="3"/>
  <c r="AI149" i="3"/>
  <c r="AI148" i="3"/>
  <c r="AI147" i="3" s="1"/>
  <c r="AI146" i="3"/>
  <c r="AI145" i="3" s="1"/>
  <c r="AM145" i="3"/>
  <c r="AL145" i="3"/>
  <c r="AK145" i="3"/>
  <c r="AJ145" i="3"/>
  <c r="AI143" i="3"/>
  <c r="AI142" i="3" s="1"/>
  <c r="AI141" i="3"/>
  <c r="AI140" i="3"/>
  <c r="AI139" i="3"/>
  <c r="AI138" i="3"/>
  <c r="AM137" i="3"/>
  <c r="AL137" i="3"/>
  <c r="AK137" i="3"/>
  <c r="AJ137" i="3"/>
  <c r="AI136" i="3"/>
  <c r="AI135" i="3" s="1"/>
  <c r="AM135" i="3"/>
  <c r="AL135" i="3"/>
  <c r="AK135" i="3"/>
  <c r="AJ135" i="3"/>
  <c r="AI134" i="3"/>
  <c r="AI133" i="3"/>
  <c r="AI132" i="3"/>
  <c r="AI131" i="3"/>
  <c r="AM130" i="3"/>
  <c r="AL130" i="3"/>
  <c r="AK130" i="3"/>
  <c r="AJ130" i="3"/>
  <c r="AI129" i="3"/>
  <c r="AI128" i="3"/>
  <c r="AI127" i="3"/>
  <c r="AI126" i="3"/>
  <c r="AI125" i="3"/>
  <c r="AI124" i="3"/>
  <c r="AI123" i="3"/>
  <c r="AI122" i="3"/>
  <c r="AI121" i="3"/>
  <c r="AI120" i="3"/>
  <c r="AI119" i="3"/>
  <c r="AI118" i="3"/>
  <c r="AM117" i="3"/>
  <c r="AL117" i="3"/>
  <c r="AK117" i="3"/>
  <c r="AJ117" i="3"/>
  <c r="AI115" i="3"/>
  <c r="AL114" i="3"/>
  <c r="AK114" i="3"/>
  <c r="AJ114" i="3"/>
  <c r="AI113" i="3"/>
  <c r="AI112" i="3"/>
  <c r="AI111" i="3"/>
  <c r="AM110" i="3"/>
  <c r="AM109" i="3" s="1"/>
  <c r="AL110" i="3"/>
  <c r="AL109" i="3" s="1"/>
  <c r="AK110" i="3"/>
  <c r="AK109" i="3" s="1"/>
  <c r="AJ110" i="3"/>
  <c r="AJ109" i="3" s="1"/>
  <c r="AI108" i="3"/>
  <c r="AM107" i="3"/>
  <c r="AL107" i="3"/>
  <c r="AK107" i="3"/>
  <c r="AJ107" i="3"/>
  <c r="AI105" i="3"/>
  <c r="AI104" i="3"/>
  <c r="AI103" i="3"/>
  <c r="AI102" i="3"/>
  <c r="AI101" i="3"/>
  <c r="AI99" i="3"/>
  <c r="AI98" i="3"/>
  <c r="AI97" i="3"/>
  <c r="AM96" i="3"/>
  <c r="AL96" i="3"/>
  <c r="AK96" i="3"/>
  <c r="AJ96" i="3"/>
  <c r="AI95" i="3"/>
  <c r="AI94" i="3"/>
  <c r="AI93" i="3"/>
  <c r="AI92" i="3"/>
  <c r="AI91" i="3"/>
  <c r="AI90" i="3"/>
  <c r="AI89" i="3"/>
  <c r="AM88" i="3"/>
  <c r="AL88" i="3"/>
  <c r="AK88" i="3"/>
  <c r="AJ88" i="3"/>
  <c r="AI86" i="3"/>
  <c r="AI85" i="3"/>
  <c r="AI84" i="3"/>
  <c r="AI83" i="3"/>
  <c r="AM82" i="3"/>
  <c r="AL82" i="3"/>
  <c r="AK82" i="3"/>
  <c r="AJ82" i="3"/>
  <c r="AI81" i="3"/>
  <c r="AM80" i="3"/>
  <c r="AL80" i="3"/>
  <c r="AK80" i="3"/>
  <c r="AJ80" i="3"/>
  <c r="AI79" i="3"/>
  <c r="AI78" i="3"/>
  <c r="AI77" i="3"/>
  <c r="AM76" i="3"/>
  <c r="AL76" i="3"/>
  <c r="AK76" i="3"/>
  <c r="AJ76" i="3"/>
  <c r="AI75" i="3"/>
  <c r="AI74" i="3"/>
  <c r="AI73" i="3"/>
  <c r="AM72" i="3"/>
  <c r="AL72" i="3"/>
  <c r="AK72" i="3"/>
  <c r="AJ72" i="3"/>
  <c r="AI71" i="3"/>
  <c r="AI70" i="3"/>
  <c r="AI69" i="3"/>
  <c r="AI68" i="3"/>
  <c r="AI67" i="3"/>
  <c r="AI66" i="3"/>
  <c r="AI65" i="3"/>
  <c r="AI64" i="3"/>
  <c r="AI63" i="3"/>
  <c r="AI62" i="3"/>
  <c r="AI61" i="3"/>
  <c r="AM60" i="3"/>
  <c r="AL60" i="3"/>
  <c r="AK60" i="3"/>
  <c r="AJ60" i="3"/>
  <c r="AI59" i="3"/>
  <c r="AI58" i="3"/>
  <c r="AI57" i="3"/>
  <c r="AI56" i="3"/>
  <c r="AI55" i="3"/>
  <c r="AM54" i="3"/>
  <c r="AL54" i="3"/>
  <c r="AK54" i="3"/>
  <c r="AJ54" i="3"/>
  <c r="AI52" i="3"/>
  <c r="AI51" i="3" s="1"/>
  <c r="AM51" i="3"/>
  <c r="AL51" i="3"/>
  <c r="AK51" i="3"/>
  <c r="AJ51" i="3"/>
  <c r="AI50" i="3"/>
  <c r="AI49" i="3"/>
  <c r="AI48" i="3"/>
  <c r="AI47" i="3"/>
  <c r="AI46" i="3"/>
  <c r="AM45" i="3"/>
  <c r="AL45" i="3"/>
  <c r="AK45" i="3"/>
  <c r="AJ45" i="3"/>
  <c r="AI43" i="3"/>
  <c r="AI42" i="3"/>
  <c r="AM41" i="3"/>
  <c r="AM40" i="3" s="1"/>
  <c r="AL41" i="3"/>
  <c r="AL40" i="3" s="1"/>
  <c r="AK41" i="3"/>
  <c r="AK40" i="3" s="1"/>
  <c r="AJ41" i="3"/>
  <c r="AJ40" i="3" s="1"/>
  <c r="AI39" i="3"/>
  <c r="AI38" i="3"/>
  <c r="AI37" i="3"/>
  <c r="AI36" i="3"/>
  <c r="AI35" i="3"/>
  <c r="AI34" i="3"/>
  <c r="AM33" i="3"/>
  <c r="AL33" i="3"/>
  <c r="AK33" i="3"/>
  <c r="AJ33" i="3"/>
  <c r="AI32" i="3"/>
  <c r="AI31" i="3"/>
  <c r="AI30" i="3"/>
  <c r="AI29" i="3"/>
  <c r="AM28" i="3"/>
  <c r="AL28" i="3"/>
  <c r="AK28" i="3"/>
  <c r="AJ28" i="3"/>
  <c r="AI27" i="3"/>
  <c r="AI26" i="3"/>
  <c r="AI25" i="3"/>
  <c r="AL24" i="3"/>
  <c r="AK24" i="3"/>
  <c r="AJ24" i="3"/>
  <c r="AI23" i="3"/>
  <c r="AJ22" i="3"/>
  <c r="AN317" i="3"/>
  <c r="AN316" i="3"/>
  <c r="AN315" i="3"/>
  <c r="AN314" i="3"/>
  <c r="AP312" i="3"/>
  <c r="AO312" i="3"/>
  <c r="AN311" i="3"/>
  <c r="AN310" i="3"/>
  <c r="AN309" i="3"/>
  <c r="AN308" i="3"/>
  <c r="AP306" i="3"/>
  <c r="AO306" i="3"/>
  <c r="AN305" i="3"/>
  <c r="AN304" i="3"/>
  <c r="AN303" i="3"/>
  <c r="AN302" i="3"/>
  <c r="AP300" i="3"/>
  <c r="AO300" i="3"/>
  <c r="AN299" i="3"/>
  <c r="AN298" i="3"/>
  <c r="AN297" i="3"/>
  <c r="AN296" i="3"/>
  <c r="AP294" i="3"/>
  <c r="AO294" i="3"/>
  <c r="AN293" i="3"/>
  <c r="AN292" i="3"/>
  <c r="AN291" i="3"/>
  <c r="AN290" i="3"/>
  <c r="AP288" i="3"/>
  <c r="AO288" i="3"/>
  <c r="AN287" i="3"/>
  <c r="AN286" i="3"/>
  <c r="AN285" i="3"/>
  <c r="AN284" i="3"/>
  <c r="AP282" i="3"/>
  <c r="AO282" i="3"/>
  <c r="AN281" i="3"/>
  <c r="AN280" i="3"/>
  <c r="AN279" i="3"/>
  <c r="AN278" i="3"/>
  <c r="AP276" i="3"/>
  <c r="AO276" i="3"/>
  <c r="AN275" i="3"/>
  <c r="AN274" i="3"/>
  <c r="AN273" i="3"/>
  <c r="AN272" i="3"/>
  <c r="AP270" i="3"/>
  <c r="AO270" i="3"/>
  <c r="AN269" i="3"/>
  <c r="AN268" i="3"/>
  <c r="AN267" i="3"/>
  <c r="AN266" i="3"/>
  <c r="AP264" i="3"/>
  <c r="AO264" i="3"/>
  <c r="AO262" i="3"/>
  <c r="AP261" i="3"/>
  <c r="AO261" i="3"/>
  <c r="AP260" i="3"/>
  <c r="AO259" i="3"/>
  <c r="AN256" i="3"/>
  <c r="AN255" i="3"/>
  <c r="AN254" i="3"/>
  <c r="AN253" i="3"/>
  <c r="AN252" i="3"/>
  <c r="AN251" i="3"/>
  <c r="AN250" i="3"/>
  <c r="AR249" i="3"/>
  <c r="AR248" i="3" s="1"/>
  <c r="AQ249" i="3"/>
  <c r="AQ248" i="3" s="1"/>
  <c r="AP249" i="3"/>
  <c r="AP248" i="3" s="1"/>
  <c r="AO249" i="3"/>
  <c r="AO248" i="3" s="1"/>
  <c r="AN247" i="3"/>
  <c r="AN246" i="3"/>
  <c r="AN245" i="3"/>
  <c r="AN244" i="3"/>
  <c r="AN243" i="3"/>
  <c r="AN242" i="3"/>
  <c r="AN241" i="3"/>
  <c r="AR240" i="3"/>
  <c r="AR239" i="3" s="1"/>
  <c r="AQ240" i="3"/>
  <c r="AQ239" i="3" s="1"/>
  <c r="AP240" i="3"/>
  <c r="AP239" i="3" s="1"/>
  <c r="AO240" i="3"/>
  <c r="AO239" i="3" s="1"/>
  <c r="AN238" i="3"/>
  <c r="AN237" i="3"/>
  <c r="AN236" i="3"/>
  <c r="AN235" i="3"/>
  <c r="AN234" i="3"/>
  <c r="AN233" i="3"/>
  <c r="AN232" i="3"/>
  <c r="AR231" i="3"/>
  <c r="AR230" i="3" s="1"/>
  <c r="AQ231" i="3"/>
  <c r="AQ230" i="3" s="1"/>
  <c r="AP231" i="3"/>
  <c r="AP230" i="3" s="1"/>
  <c r="AO231" i="3"/>
  <c r="AO230" i="3" s="1"/>
  <c r="AN229" i="3"/>
  <c r="AN228" i="3"/>
  <c r="AN227" i="3"/>
  <c r="AN226" i="3"/>
  <c r="AN225" i="3"/>
  <c r="AN224" i="3"/>
  <c r="AN223" i="3"/>
  <c r="AR222" i="3"/>
  <c r="AR221" i="3" s="1"/>
  <c r="AQ222" i="3"/>
  <c r="AQ221" i="3" s="1"/>
  <c r="AP222" i="3"/>
  <c r="AP221" i="3" s="1"/>
  <c r="AO222" i="3"/>
  <c r="AO221" i="3" s="1"/>
  <c r="AN220" i="3"/>
  <c r="AN219" i="3"/>
  <c r="AN218" i="3"/>
  <c r="AN217" i="3"/>
  <c r="AN216" i="3"/>
  <c r="AN215" i="3"/>
  <c r="AN214" i="3"/>
  <c r="AR213" i="3"/>
  <c r="AR212" i="3" s="1"/>
  <c r="AQ213" i="3"/>
  <c r="AQ212" i="3" s="1"/>
  <c r="AP213" i="3"/>
  <c r="AP212" i="3" s="1"/>
  <c r="AO213" i="3"/>
  <c r="AO212" i="3" s="1"/>
  <c r="AN211" i="3"/>
  <c r="AN210" i="3"/>
  <c r="AN209" i="3"/>
  <c r="AN208" i="3"/>
  <c r="AN207" i="3"/>
  <c r="AN206" i="3"/>
  <c r="AN205" i="3"/>
  <c r="AR204" i="3"/>
  <c r="AR203" i="3" s="1"/>
  <c r="AQ204" i="3"/>
  <c r="AQ203" i="3" s="1"/>
  <c r="AP204" i="3"/>
  <c r="AP203" i="3" s="1"/>
  <c r="AO204" i="3"/>
  <c r="AO203" i="3" s="1"/>
  <c r="AN202" i="3"/>
  <c r="AN201" i="3"/>
  <c r="AN200" i="3"/>
  <c r="AN199" i="3"/>
  <c r="AN198" i="3"/>
  <c r="AN197" i="3"/>
  <c r="AN196" i="3"/>
  <c r="AR195" i="3"/>
  <c r="AR194" i="3" s="1"/>
  <c r="AQ195" i="3"/>
  <c r="AQ194" i="3" s="1"/>
  <c r="AP195" i="3"/>
  <c r="AP194" i="3" s="1"/>
  <c r="AO195" i="3"/>
  <c r="AO194" i="3" s="1"/>
  <c r="AN193" i="3"/>
  <c r="AN192" i="3"/>
  <c r="AN191" i="3"/>
  <c r="AN190" i="3"/>
  <c r="AN189" i="3"/>
  <c r="AN188" i="3"/>
  <c r="AN187" i="3"/>
  <c r="AR186" i="3"/>
  <c r="AQ186" i="3"/>
  <c r="AQ185" i="3" s="1"/>
  <c r="AP186" i="3"/>
  <c r="AP185" i="3" s="1"/>
  <c r="AO186" i="3"/>
  <c r="AO185" i="3" s="1"/>
  <c r="AR185" i="3"/>
  <c r="AN184" i="3"/>
  <c r="AN183" i="3"/>
  <c r="AN182" i="3"/>
  <c r="AN181" i="3"/>
  <c r="AN180" i="3"/>
  <c r="AN179" i="3"/>
  <c r="AR177" i="3"/>
  <c r="AR176" i="3" s="1"/>
  <c r="AQ177" i="3"/>
  <c r="AQ176" i="3" s="1"/>
  <c r="AP177" i="3"/>
  <c r="AP176" i="3" s="1"/>
  <c r="AO177" i="3"/>
  <c r="AO176" i="3" s="1"/>
  <c r="AR174" i="3"/>
  <c r="AQ174" i="3"/>
  <c r="AP174" i="3"/>
  <c r="AO174" i="3"/>
  <c r="AR173" i="3"/>
  <c r="AQ173" i="3"/>
  <c r="AP173" i="3"/>
  <c r="AO173" i="3"/>
  <c r="AR171" i="3"/>
  <c r="AQ171" i="3"/>
  <c r="AP171" i="3"/>
  <c r="AO171" i="3"/>
  <c r="AR170" i="3"/>
  <c r="AQ170" i="3"/>
  <c r="AP170" i="3"/>
  <c r="AO170" i="3"/>
  <c r="AR169" i="3"/>
  <c r="AQ169" i="3"/>
  <c r="AP169" i="3"/>
  <c r="AO169" i="3"/>
  <c r="AR168" i="3"/>
  <c r="AQ168" i="3"/>
  <c r="AP168" i="3"/>
  <c r="AO168" i="3"/>
  <c r="AP163" i="3"/>
  <c r="AN163" i="3" s="1"/>
  <c r="AN162" i="3"/>
  <c r="AN161" i="3"/>
  <c r="AN160" i="3"/>
  <c r="AN159" i="3"/>
  <c r="AN158" i="3"/>
  <c r="AN157" i="3"/>
  <c r="AN156" i="3"/>
  <c r="AN155" i="3"/>
  <c r="AR154" i="3"/>
  <c r="AQ154" i="3"/>
  <c r="AP154" i="3"/>
  <c r="AO154" i="3"/>
  <c r="AN151" i="3"/>
  <c r="AN150" i="3"/>
  <c r="AN149" i="3"/>
  <c r="AN148" i="3"/>
  <c r="AN146" i="3"/>
  <c r="AN145" i="3" s="1"/>
  <c r="AR145" i="3"/>
  <c r="AQ145" i="3"/>
  <c r="AP145" i="3"/>
  <c r="AO145" i="3"/>
  <c r="AN143" i="3"/>
  <c r="AN142" i="3" s="1"/>
  <c r="AN141" i="3"/>
  <c r="AN140" i="3"/>
  <c r="AN139" i="3"/>
  <c r="AN138" i="3"/>
  <c r="AR137" i="3"/>
  <c r="AQ137" i="3"/>
  <c r="AP137" i="3"/>
  <c r="AO137" i="3"/>
  <c r="AN136" i="3"/>
  <c r="AN135" i="3" s="1"/>
  <c r="AR135" i="3"/>
  <c r="AQ135" i="3"/>
  <c r="AP135" i="3"/>
  <c r="AO135" i="3"/>
  <c r="AN134" i="3"/>
  <c r="AN133" i="3"/>
  <c r="AN132" i="3"/>
  <c r="AN131" i="3"/>
  <c r="AR130" i="3"/>
  <c r="AQ130" i="3"/>
  <c r="AP130" i="3"/>
  <c r="AO130" i="3"/>
  <c r="AN129" i="3"/>
  <c r="AN128" i="3"/>
  <c r="AN127" i="3"/>
  <c r="AN126" i="3"/>
  <c r="AN125" i="3"/>
  <c r="AN124" i="3"/>
  <c r="AN123" i="3"/>
  <c r="AN122" i="3"/>
  <c r="AN121" i="3"/>
  <c r="AN120" i="3"/>
  <c r="AN119" i="3"/>
  <c r="AN118" i="3"/>
  <c r="AR117" i="3"/>
  <c r="AQ117" i="3"/>
  <c r="AP117" i="3"/>
  <c r="AO117" i="3"/>
  <c r="AN115" i="3"/>
  <c r="AN114" i="3" s="1"/>
  <c r="AQ114" i="3"/>
  <c r="AP114" i="3"/>
  <c r="AO114" i="3"/>
  <c r="AN113" i="3"/>
  <c r="AN112" i="3"/>
  <c r="AN111" i="3"/>
  <c r="AR110" i="3"/>
  <c r="AR109" i="3" s="1"/>
  <c r="AQ110" i="3"/>
  <c r="AQ109" i="3" s="1"/>
  <c r="AP110" i="3"/>
  <c r="AP109" i="3" s="1"/>
  <c r="AO110" i="3"/>
  <c r="AO109" i="3" s="1"/>
  <c r="AN108" i="3"/>
  <c r="AN107" i="3" s="1"/>
  <c r="AR107" i="3"/>
  <c r="AQ107" i="3"/>
  <c r="AP107" i="3"/>
  <c r="AO107" i="3"/>
  <c r="AN105" i="3"/>
  <c r="AN104" i="3"/>
  <c r="AN103" i="3"/>
  <c r="AN102" i="3"/>
  <c r="AN101" i="3"/>
  <c r="AN99" i="3"/>
  <c r="AN98" i="3"/>
  <c r="AN97" i="3"/>
  <c r="AR96" i="3"/>
  <c r="AQ96" i="3"/>
  <c r="AP96" i="3"/>
  <c r="AO96" i="3"/>
  <c r="AN95" i="3"/>
  <c r="AN94" i="3"/>
  <c r="AN93" i="3"/>
  <c r="AN92" i="3"/>
  <c r="AN91" i="3"/>
  <c r="AN90" i="3"/>
  <c r="AN89" i="3"/>
  <c r="AR88" i="3"/>
  <c r="AQ88" i="3"/>
  <c r="AP88" i="3"/>
  <c r="AO88" i="3"/>
  <c r="AN86" i="3"/>
  <c r="AN85" i="3"/>
  <c r="AN84" i="3"/>
  <c r="AN83" i="3"/>
  <c r="AR82" i="3"/>
  <c r="AQ82" i="3"/>
  <c r="AP82" i="3"/>
  <c r="AO82" i="3"/>
  <c r="AN81" i="3"/>
  <c r="AN80" i="3" s="1"/>
  <c r="AR80" i="3"/>
  <c r="AQ80" i="3"/>
  <c r="AP80" i="3"/>
  <c r="AO80" i="3"/>
  <c r="AN79" i="3"/>
  <c r="AN78" i="3"/>
  <c r="AN77" i="3"/>
  <c r="AR76" i="3"/>
  <c r="AQ76" i="3"/>
  <c r="AP76" i="3"/>
  <c r="AO76" i="3"/>
  <c r="AN75" i="3"/>
  <c r="AN74" i="3"/>
  <c r="AN73" i="3"/>
  <c r="AR72" i="3"/>
  <c r="AQ72" i="3"/>
  <c r="AP72" i="3"/>
  <c r="AO72" i="3"/>
  <c r="AN71" i="3"/>
  <c r="AN70" i="3"/>
  <c r="AN69" i="3"/>
  <c r="AN68" i="3"/>
  <c r="AN67" i="3"/>
  <c r="AN66" i="3"/>
  <c r="AN65" i="3"/>
  <c r="AN64" i="3"/>
  <c r="AN63" i="3"/>
  <c r="AN62" i="3"/>
  <c r="AN61" i="3"/>
  <c r="AR60" i="3"/>
  <c r="AQ60" i="3"/>
  <c r="AP60" i="3"/>
  <c r="AO60" i="3"/>
  <c r="AN59" i="3"/>
  <c r="AN58" i="3"/>
  <c r="AN57" i="3"/>
  <c r="AN56" i="3"/>
  <c r="AN55" i="3"/>
  <c r="AR54" i="3"/>
  <c r="AQ54" i="3"/>
  <c r="AP54" i="3"/>
  <c r="AO54" i="3"/>
  <c r="AN52" i="3"/>
  <c r="AN51" i="3" s="1"/>
  <c r="AR51" i="3"/>
  <c r="AQ51" i="3"/>
  <c r="AP51" i="3"/>
  <c r="AO51" i="3"/>
  <c r="AN50" i="3"/>
  <c r="AN49" i="3"/>
  <c r="AN48" i="3"/>
  <c r="AN47" i="3"/>
  <c r="AN46" i="3"/>
  <c r="AR45" i="3"/>
  <c r="AQ45" i="3"/>
  <c r="AP45" i="3"/>
  <c r="AO45" i="3"/>
  <c r="AN43" i="3"/>
  <c r="AN42" i="3"/>
  <c r="AR41" i="3"/>
  <c r="AR40" i="3" s="1"/>
  <c r="AQ41" i="3"/>
  <c r="AQ40" i="3" s="1"/>
  <c r="AP41" i="3"/>
  <c r="AP40" i="3" s="1"/>
  <c r="AO41" i="3"/>
  <c r="AO40" i="3" s="1"/>
  <c r="AN39" i="3"/>
  <c r="AN38" i="3"/>
  <c r="AN37" i="3"/>
  <c r="AN36" i="3"/>
  <c r="AN35" i="3"/>
  <c r="AN34" i="3"/>
  <c r="AR33" i="3"/>
  <c r="AQ33" i="3"/>
  <c r="AP33" i="3"/>
  <c r="AO33" i="3"/>
  <c r="AN32" i="3"/>
  <c r="AN31" i="3"/>
  <c r="AN30" i="3"/>
  <c r="AN29" i="3"/>
  <c r="AR28" i="3"/>
  <c r="AQ28" i="3"/>
  <c r="AP28" i="3"/>
  <c r="AO28" i="3"/>
  <c r="AN27" i="3"/>
  <c r="AN26" i="3"/>
  <c r="AN25" i="3"/>
  <c r="AQ24" i="3"/>
  <c r="AP24" i="3"/>
  <c r="AO24" i="3"/>
  <c r="AN23" i="3"/>
  <c r="AN22" i="3" s="1"/>
  <c r="AO22" i="3"/>
  <c r="X90" i="1"/>
  <c r="X87" i="1" s="1"/>
  <c r="X89" i="1"/>
  <c r="X88" i="1"/>
  <c r="Z87" i="1"/>
  <c r="Y87" i="1"/>
  <c r="X84" i="1"/>
  <c r="Z83" i="1"/>
  <c r="Y83" i="1"/>
  <c r="X83" i="1"/>
  <c r="X82" i="1"/>
  <c r="Z81" i="1"/>
  <c r="Y81" i="1"/>
  <c r="X81" i="1"/>
  <c r="X80" i="1"/>
  <c r="X79" i="1"/>
  <c r="X78" i="1"/>
  <c r="X77" i="1"/>
  <c r="X76" i="1"/>
  <c r="Z75" i="1"/>
  <c r="Y75" i="1"/>
  <c r="X72" i="1"/>
  <c r="X71" i="1"/>
  <c r="Z70" i="1"/>
  <c r="Y70" i="1"/>
  <c r="X69" i="1"/>
  <c r="X68" i="1"/>
  <c r="X67" i="1"/>
  <c r="X66" i="1"/>
  <c r="X65" i="1"/>
  <c r="Z64" i="1"/>
  <c r="Y64" i="1"/>
  <c r="X62" i="1"/>
  <c r="X61" i="1"/>
  <c r="X60" i="1"/>
  <c r="Z59" i="1"/>
  <c r="Z58" i="1" s="1"/>
  <c r="Y59" i="1"/>
  <c r="Y58" i="1" s="1"/>
  <c r="X57" i="1"/>
  <c r="X56" i="1" s="1"/>
  <c r="X55" i="1" s="1"/>
  <c r="Z56" i="1"/>
  <c r="Z55" i="1" s="1"/>
  <c r="Y56" i="1"/>
  <c r="Y55" i="1" s="1"/>
  <c r="X54" i="1"/>
  <c r="X53" i="1"/>
  <c r="X52" i="1"/>
  <c r="X51" i="1"/>
  <c r="X50" i="1"/>
  <c r="X49" i="1"/>
  <c r="X48" i="1"/>
  <c r="Z47" i="1"/>
  <c r="Y47" i="1"/>
  <c r="X46" i="1"/>
  <c r="X45" i="1" s="1"/>
  <c r="Z45" i="1"/>
  <c r="Y45" i="1"/>
  <c r="X44" i="1"/>
  <c r="X43" i="1" s="1"/>
  <c r="Z43" i="1"/>
  <c r="Y43" i="1"/>
  <c r="X41" i="1"/>
  <c r="X40" i="1" s="1"/>
  <c r="Z40" i="1"/>
  <c r="Y40" i="1"/>
  <c r="Y32" i="1" s="1"/>
  <c r="X39" i="1"/>
  <c r="X38" i="1" s="1"/>
  <c r="Z38" i="1"/>
  <c r="Y38" i="1"/>
  <c r="X37" i="1"/>
  <c r="X36" i="1" s="1"/>
  <c r="Z36" i="1"/>
  <c r="Y36" i="1"/>
  <c r="X35" i="1"/>
  <c r="X34" i="1"/>
  <c r="Z33" i="1"/>
  <c r="Y33" i="1"/>
  <c r="X31" i="1"/>
  <c r="X30" i="1" s="1"/>
  <c r="X29" i="1" s="1"/>
  <c r="Z30" i="1"/>
  <c r="Z29" i="1" s="1"/>
  <c r="Y30" i="1"/>
  <c r="Y29" i="1" s="1"/>
  <c r="X28" i="1"/>
  <c r="X27" i="1" s="1"/>
  <c r="Z27" i="1"/>
  <c r="Y27" i="1"/>
  <c r="X26" i="1"/>
  <c r="X25" i="1" s="1"/>
  <c r="Z25" i="1"/>
  <c r="Y25" i="1"/>
  <c r="X24" i="1"/>
  <c r="X23" i="1" s="1"/>
  <c r="Z23" i="1"/>
  <c r="Y23" i="1"/>
  <c r="X20" i="1"/>
  <c r="X19" i="1"/>
  <c r="X18" i="1"/>
  <c r="X17" i="1"/>
  <c r="X16" i="1"/>
  <c r="X15" i="1"/>
  <c r="AA90" i="1"/>
  <c r="AA89" i="1"/>
  <c r="AA88" i="1"/>
  <c r="AC87" i="1"/>
  <c r="AB87" i="1"/>
  <c r="AA84" i="1"/>
  <c r="AA83" i="1" s="1"/>
  <c r="AC83" i="1"/>
  <c r="AB83" i="1"/>
  <c r="AA82" i="1"/>
  <c r="AA81" i="1" s="1"/>
  <c r="AC81" i="1"/>
  <c r="AB81" i="1"/>
  <c r="AA80" i="1"/>
  <c r="AA79" i="1"/>
  <c r="AA78" i="1"/>
  <c r="AA77" i="1"/>
  <c r="AA76" i="1"/>
  <c r="AC75" i="1"/>
  <c r="AB75" i="1"/>
  <c r="AA72" i="1"/>
  <c r="AA71" i="1"/>
  <c r="AC70" i="1"/>
  <c r="AB70" i="1"/>
  <c r="AA69" i="1"/>
  <c r="AA68" i="1"/>
  <c r="AA67" i="1"/>
  <c r="AA66" i="1"/>
  <c r="AA65" i="1"/>
  <c r="AC64" i="1"/>
  <c r="AC63" i="1" s="1"/>
  <c r="AB64" i="1"/>
  <c r="AA62" i="1"/>
  <c r="AA61" i="1"/>
  <c r="AA60" i="1"/>
  <c r="AC59" i="1"/>
  <c r="AC58" i="1" s="1"/>
  <c r="AB59" i="1"/>
  <c r="AB58" i="1" s="1"/>
  <c r="AA57" i="1"/>
  <c r="AA56" i="1" s="1"/>
  <c r="AA55" i="1" s="1"/>
  <c r="AC56" i="1"/>
  <c r="AC55" i="1" s="1"/>
  <c r="AB56" i="1"/>
  <c r="AB55" i="1" s="1"/>
  <c r="AA54" i="1"/>
  <c r="AA53" i="1"/>
  <c r="AA52" i="1"/>
  <c r="AA51" i="1"/>
  <c r="AA50" i="1"/>
  <c r="AA49" i="1"/>
  <c r="AA48" i="1"/>
  <c r="AC47" i="1"/>
  <c r="AB47" i="1"/>
  <c r="AA46" i="1"/>
  <c r="AA45" i="1" s="1"/>
  <c r="AC45" i="1"/>
  <c r="AB45" i="1"/>
  <c r="AA44" i="1"/>
  <c r="AA43" i="1" s="1"/>
  <c r="AC43" i="1"/>
  <c r="AB43" i="1"/>
  <c r="AA41" i="1"/>
  <c r="AA40" i="1" s="1"/>
  <c r="AC40" i="1"/>
  <c r="AB40" i="1"/>
  <c r="AA39" i="1"/>
  <c r="AA38" i="1" s="1"/>
  <c r="AC38" i="1"/>
  <c r="AB38" i="1"/>
  <c r="AA37" i="1"/>
  <c r="AA36" i="1" s="1"/>
  <c r="AC36" i="1"/>
  <c r="AB36" i="1"/>
  <c r="AA35" i="1"/>
  <c r="AA34" i="1"/>
  <c r="AC33" i="1"/>
  <c r="AB33" i="1"/>
  <c r="AA31" i="1"/>
  <c r="AA30" i="1" s="1"/>
  <c r="AA29" i="1" s="1"/>
  <c r="AC30" i="1"/>
  <c r="AC29" i="1" s="1"/>
  <c r="AB30" i="1"/>
  <c r="AB29" i="1" s="1"/>
  <c r="AA28" i="1"/>
  <c r="AA27" i="1" s="1"/>
  <c r="AC27" i="1"/>
  <c r="AB27" i="1"/>
  <c r="AA26" i="1"/>
  <c r="AA25" i="1" s="1"/>
  <c r="AC25" i="1"/>
  <c r="AB25" i="1"/>
  <c r="AA24" i="1"/>
  <c r="AA23" i="1" s="1"/>
  <c r="AC23" i="1"/>
  <c r="AB23" i="1"/>
  <c r="AA20" i="1"/>
  <c r="AA19" i="1"/>
  <c r="AA18" i="1"/>
  <c r="AA17" i="1"/>
  <c r="AA16" i="1"/>
  <c r="AA15" i="1"/>
  <c r="AA14" i="1" s="1"/>
  <c r="K6" i="5"/>
  <c r="I9" i="5"/>
  <c r="J10" i="5"/>
  <c r="I7" i="5"/>
  <c r="K8" i="5"/>
  <c r="K10" i="5" s="1"/>
  <c r="S16" i="7"/>
  <c r="S15" i="7" s="1"/>
  <c r="U15" i="7"/>
  <c r="AL164" i="3" s="1"/>
  <c r="AQ164" i="3" s="1"/>
  <c r="T15" i="7"/>
  <c r="AK164" i="3" s="1"/>
  <c r="S12" i="7"/>
  <c r="Q15" i="7"/>
  <c r="P16" i="7"/>
  <c r="P12" i="7"/>
  <c r="P11" i="7" s="1"/>
  <c r="R15" i="7"/>
  <c r="S83" i="1"/>
  <c r="T83" i="1"/>
  <c r="V83" i="1"/>
  <c r="W83" i="1"/>
  <c r="U90" i="1"/>
  <c r="U89" i="1"/>
  <c r="U88" i="1"/>
  <c r="W87" i="1"/>
  <c r="V87" i="1"/>
  <c r="U84" i="1"/>
  <c r="U83" i="1" s="1"/>
  <c r="U82" i="1"/>
  <c r="U81" i="1" s="1"/>
  <c r="W81" i="1"/>
  <c r="V81" i="1"/>
  <c r="U80" i="1"/>
  <c r="U79" i="1"/>
  <c r="U78" i="1"/>
  <c r="U77" i="1"/>
  <c r="U76" i="1"/>
  <c r="W75" i="1"/>
  <c r="V75" i="1"/>
  <c r="U72" i="1"/>
  <c r="U71" i="1"/>
  <c r="W70" i="1"/>
  <c r="V70" i="1"/>
  <c r="U69" i="1"/>
  <c r="U68" i="1"/>
  <c r="U67" i="1"/>
  <c r="U66" i="1"/>
  <c r="U65" i="1"/>
  <c r="W64" i="1"/>
  <c r="W63" i="1" s="1"/>
  <c r="V64" i="1"/>
  <c r="U62" i="1"/>
  <c r="U61" i="1"/>
  <c r="U60" i="1"/>
  <c r="D23" i="10" s="1"/>
  <c r="W59" i="1"/>
  <c r="W58" i="1" s="1"/>
  <c r="V59" i="1"/>
  <c r="V58" i="1" s="1"/>
  <c r="U57" i="1"/>
  <c r="W56" i="1"/>
  <c r="W55" i="1" s="1"/>
  <c r="V56" i="1"/>
  <c r="V55" i="1" s="1"/>
  <c r="U54" i="1"/>
  <c r="U53" i="1"/>
  <c r="U52" i="1"/>
  <c r="U51" i="1"/>
  <c r="U50" i="1"/>
  <c r="U49" i="1"/>
  <c r="U48" i="1"/>
  <c r="W47" i="1"/>
  <c r="V47" i="1"/>
  <c r="U46" i="1"/>
  <c r="U45" i="1" s="1"/>
  <c r="W45" i="1"/>
  <c r="V45" i="1"/>
  <c r="U44" i="1"/>
  <c r="U43" i="1" s="1"/>
  <c r="W43" i="1"/>
  <c r="V43" i="1"/>
  <c r="U41" i="1"/>
  <c r="U40" i="1" s="1"/>
  <c r="W40" i="1"/>
  <c r="V40" i="1"/>
  <c r="U39" i="1"/>
  <c r="U38" i="1" s="1"/>
  <c r="W38" i="1"/>
  <c r="V38" i="1"/>
  <c r="U37" i="1"/>
  <c r="U36" i="1" s="1"/>
  <c r="W36" i="1"/>
  <c r="V36" i="1"/>
  <c r="U35" i="1"/>
  <c r="U34" i="1"/>
  <c r="W33" i="1"/>
  <c r="V33" i="1"/>
  <c r="U31" i="1"/>
  <c r="W30" i="1"/>
  <c r="W29" i="1" s="1"/>
  <c r="V30" i="1"/>
  <c r="V29" i="1" s="1"/>
  <c r="U28" i="1"/>
  <c r="U27" i="1" s="1"/>
  <c r="W27" i="1"/>
  <c r="V27" i="1"/>
  <c r="U26" i="1"/>
  <c r="U25" i="1" s="1"/>
  <c r="W25" i="1"/>
  <c r="V25" i="1"/>
  <c r="U24" i="1"/>
  <c r="U23" i="1" s="1"/>
  <c r="W23" i="1"/>
  <c r="V23" i="1"/>
  <c r="U20" i="1"/>
  <c r="U19" i="1"/>
  <c r="U18" i="1"/>
  <c r="U17" i="1"/>
  <c r="U16" i="1"/>
  <c r="U15" i="1"/>
  <c r="S83" i="3"/>
  <c r="Y83" i="3"/>
  <c r="D12" i="10"/>
  <c r="D44" i="10"/>
  <c r="D40" i="10"/>
  <c r="D27" i="10"/>
  <c r="D36" i="10"/>
  <c r="D22" i="10"/>
  <c r="Y317" i="3"/>
  <c r="Y316" i="3"/>
  <c r="Y315" i="3"/>
  <c r="Y314" i="3"/>
  <c r="AA312" i="3"/>
  <c r="Z312" i="3"/>
  <c r="Y311" i="3"/>
  <c r="Y310" i="3"/>
  <c r="Y309" i="3"/>
  <c r="Y308" i="3"/>
  <c r="AA306" i="3"/>
  <c r="Z306" i="3"/>
  <c r="Y305" i="3"/>
  <c r="Y304" i="3"/>
  <c r="Y303" i="3"/>
  <c r="Y302" i="3"/>
  <c r="AA300" i="3"/>
  <c r="Z300" i="3"/>
  <c r="Y299" i="3"/>
  <c r="Y298" i="3"/>
  <c r="Y297" i="3"/>
  <c r="Y296" i="3"/>
  <c r="AA294" i="3"/>
  <c r="Z294" i="3"/>
  <c r="Y293" i="3"/>
  <c r="Y292" i="3"/>
  <c r="Y291" i="3"/>
  <c r="Y290" i="3"/>
  <c r="AA288" i="3"/>
  <c r="Z288" i="3"/>
  <c r="Y287" i="3"/>
  <c r="Y286" i="3"/>
  <c r="Y285" i="3"/>
  <c r="Y284" i="3"/>
  <c r="AA282" i="3"/>
  <c r="Z282" i="3"/>
  <c r="Y281" i="3"/>
  <c r="Y280" i="3"/>
  <c r="Y279" i="3"/>
  <c r="Y278" i="3"/>
  <c r="AA276" i="3"/>
  <c r="Z276" i="3"/>
  <c r="Y275" i="3"/>
  <c r="Y274" i="3"/>
  <c r="Y273" i="3"/>
  <c r="Y272" i="3"/>
  <c r="AA270" i="3"/>
  <c r="Z270" i="3"/>
  <c r="Y269" i="3"/>
  <c r="Y268" i="3"/>
  <c r="Y267" i="3"/>
  <c r="Y266" i="3"/>
  <c r="AA264" i="3"/>
  <c r="Z264" i="3"/>
  <c r="Z262" i="3"/>
  <c r="AA261" i="3"/>
  <c r="Z261" i="3"/>
  <c r="AA260" i="3"/>
  <c r="Z259" i="3"/>
  <c r="Y256" i="3"/>
  <c r="Y255" i="3"/>
  <c r="Y254" i="3"/>
  <c r="Y253" i="3"/>
  <c r="Y252" i="3"/>
  <c r="Y251" i="3"/>
  <c r="Y250" i="3"/>
  <c r="AC249" i="3"/>
  <c r="AC248" i="3" s="1"/>
  <c r="AB249" i="3"/>
  <c r="AB248" i="3" s="1"/>
  <c r="AA249" i="3"/>
  <c r="AA248" i="3" s="1"/>
  <c r="Z249" i="3"/>
  <c r="Z248" i="3" s="1"/>
  <c r="Y247" i="3"/>
  <c r="Y246" i="3"/>
  <c r="Y245" i="3"/>
  <c r="Y244" i="3"/>
  <c r="Y243" i="3"/>
  <c r="Y242" i="3"/>
  <c r="Y241" i="3"/>
  <c r="AC240" i="3"/>
  <c r="AC239" i="3" s="1"/>
  <c r="AB240" i="3"/>
  <c r="AB239" i="3" s="1"/>
  <c r="AA240" i="3"/>
  <c r="AA239" i="3" s="1"/>
  <c r="Z240" i="3"/>
  <c r="Z239" i="3" s="1"/>
  <c r="Y238" i="3"/>
  <c r="AB237" i="3"/>
  <c r="AB173" i="3" s="1"/>
  <c r="Y236" i="3"/>
  <c r="AB235" i="3"/>
  <c r="Y235" i="3" s="1"/>
  <c r="Y234" i="3"/>
  <c r="AB233" i="3"/>
  <c r="Y233" i="3" s="1"/>
  <c r="Y232" i="3"/>
  <c r="AC231" i="3"/>
  <c r="AC230" i="3" s="1"/>
  <c r="AA231" i="3"/>
  <c r="AA230" i="3" s="1"/>
  <c r="Z231" i="3"/>
  <c r="Z230" i="3" s="1"/>
  <c r="Y229" i="3"/>
  <c r="Y228" i="3"/>
  <c r="Y227" i="3"/>
  <c r="Y226" i="3"/>
  <c r="Y225" i="3"/>
  <c r="AB224" i="3"/>
  <c r="AB222" i="3" s="1"/>
  <c r="AB221" i="3" s="1"/>
  <c r="Y223" i="3"/>
  <c r="AC222" i="3"/>
  <c r="AC221" i="3" s="1"/>
  <c r="AA222" i="3"/>
  <c r="AA221" i="3" s="1"/>
  <c r="Z222" i="3"/>
  <c r="Z221" i="3" s="1"/>
  <c r="Y220" i="3"/>
  <c r="Y219" i="3"/>
  <c r="Y218" i="3"/>
  <c r="Y217" i="3"/>
  <c r="Y216" i="3"/>
  <c r="Y215" i="3"/>
  <c r="Y214" i="3"/>
  <c r="AC213" i="3"/>
  <c r="AC212" i="3" s="1"/>
  <c r="AB213" i="3"/>
  <c r="AB212" i="3" s="1"/>
  <c r="AA213" i="3"/>
  <c r="AA212" i="3" s="1"/>
  <c r="Z213" i="3"/>
  <c r="Z212" i="3" s="1"/>
  <c r="Y211" i="3"/>
  <c r="Y210" i="3"/>
  <c r="Y209" i="3"/>
  <c r="Y208" i="3"/>
  <c r="Y207" i="3"/>
  <c r="Y206" i="3"/>
  <c r="Y205" i="3"/>
  <c r="AC204" i="3"/>
  <c r="AC203" i="3" s="1"/>
  <c r="AB204" i="3"/>
  <c r="AB203" i="3" s="1"/>
  <c r="AA204" i="3"/>
  <c r="AA203" i="3" s="1"/>
  <c r="Z204" i="3"/>
  <c r="Z203" i="3" s="1"/>
  <c r="Y202" i="3"/>
  <c r="Y201" i="3"/>
  <c r="Y200" i="3"/>
  <c r="Y199" i="3"/>
  <c r="Y198" i="3"/>
  <c r="Y197" i="3"/>
  <c r="Y196" i="3"/>
  <c r="AC195" i="3"/>
  <c r="AC194" i="3" s="1"/>
  <c r="AB195" i="3"/>
  <c r="AB194" i="3" s="1"/>
  <c r="AA195" i="3"/>
  <c r="AA194" i="3" s="1"/>
  <c r="Z195" i="3"/>
  <c r="Z194" i="3" s="1"/>
  <c r="Y193" i="3"/>
  <c r="Y192" i="3"/>
  <c r="Y191" i="3"/>
  <c r="Y190" i="3"/>
  <c r="Y189" i="3"/>
  <c r="Y188" i="3"/>
  <c r="Y187" i="3"/>
  <c r="AC186" i="3"/>
  <c r="AC185" i="3" s="1"/>
  <c r="AB186" i="3"/>
  <c r="AB185" i="3" s="1"/>
  <c r="AA186" i="3"/>
  <c r="AA185" i="3" s="1"/>
  <c r="Z186" i="3"/>
  <c r="Z185" i="3" s="1"/>
  <c r="Y184" i="3"/>
  <c r="Y183" i="3"/>
  <c r="Y182" i="3"/>
  <c r="Y181" i="3"/>
  <c r="Y180" i="3"/>
  <c r="Y179" i="3"/>
  <c r="AC177" i="3"/>
  <c r="AC176" i="3" s="1"/>
  <c r="AB177" i="3"/>
  <c r="AB176" i="3" s="1"/>
  <c r="AA177" i="3"/>
  <c r="AA176" i="3" s="1"/>
  <c r="Z177" i="3"/>
  <c r="Z176" i="3" s="1"/>
  <c r="AC174" i="3"/>
  <c r="AB174" i="3"/>
  <c r="AA174" i="3"/>
  <c r="Z174" i="3"/>
  <c r="AC173" i="3"/>
  <c r="AA173" i="3"/>
  <c r="Z173" i="3"/>
  <c r="AC171" i="3"/>
  <c r="AB171" i="3"/>
  <c r="AA171" i="3"/>
  <c r="Z171" i="3"/>
  <c r="AC170" i="3"/>
  <c r="AA170" i="3"/>
  <c r="Z170" i="3"/>
  <c r="AC169" i="3"/>
  <c r="AB169" i="3"/>
  <c r="AA169" i="3"/>
  <c r="Z169" i="3"/>
  <c r="AC168" i="3"/>
  <c r="AA168" i="3"/>
  <c r="Z168" i="3"/>
  <c r="AB164" i="3"/>
  <c r="F7" i="5" s="1"/>
  <c r="AA163" i="3"/>
  <c r="Y162" i="3"/>
  <c r="Y161" i="3"/>
  <c r="Y160" i="3"/>
  <c r="Y159" i="3"/>
  <c r="Y158" i="3"/>
  <c r="Y157" i="3"/>
  <c r="Y156" i="3"/>
  <c r="Y155" i="3"/>
  <c r="AC154" i="3"/>
  <c r="AB154" i="3"/>
  <c r="AA154" i="3"/>
  <c r="Z154" i="3"/>
  <c r="Y151" i="3"/>
  <c r="Y150" i="3"/>
  <c r="Y149" i="3"/>
  <c r="Y148" i="3"/>
  <c r="Y146" i="3"/>
  <c r="Y145" i="3" s="1"/>
  <c r="AC145" i="3"/>
  <c r="AB145" i="3"/>
  <c r="AA145" i="3"/>
  <c r="Z145" i="3"/>
  <c r="Y143" i="3"/>
  <c r="Y142" i="3" s="1"/>
  <c r="Y141" i="3"/>
  <c r="Y140" i="3"/>
  <c r="Y139" i="3"/>
  <c r="Y138" i="3"/>
  <c r="AC137" i="3"/>
  <c r="AB137" i="3"/>
  <c r="AA137" i="3"/>
  <c r="Z137" i="3"/>
  <c r="Y136" i="3"/>
  <c r="Y135" i="3" s="1"/>
  <c r="AC135" i="3"/>
  <c r="AB135" i="3"/>
  <c r="AA135" i="3"/>
  <c r="Z135" i="3"/>
  <c r="Y134" i="3"/>
  <c r="Y133" i="3"/>
  <c r="Y132" i="3"/>
  <c r="Y131" i="3"/>
  <c r="AC130" i="3"/>
  <c r="AB130" i="3"/>
  <c r="AA130" i="3"/>
  <c r="Z130" i="3"/>
  <c r="Y129" i="3"/>
  <c r="Y128" i="3"/>
  <c r="Y127" i="3"/>
  <c r="Y126" i="3"/>
  <c r="Y125" i="3"/>
  <c r="Y124" i="3"/>
  <c r="Y123" i="3"/>
  <c r="Y122" i="3"/>
  <c r="Y121" i="3"/>
  <c r="Y120" i="3"/>
  <c r="Y119" i="3"/>
  <c r="Y118" i="3"/>
  <c r="AC117" i="3"/>
  <c r="AB117" i="3"/>
  <c r="AA117" i="3"/>
  <c r="Z117" i="3"/>
  <c r="Y115" i="3"/>
  <c r="Y114" i="3" s="1"/>
  <c r="AB114" i="3"/>
  <c r="AA114" i="3"/>
  <c r="Z114" i="3"/>
  <c r="Y113" i="3"/>
  <c r="Y112" i="3"/>
  <c r="Y111" i="3"/>
  <c r="AC110" i="3"/>
  <c r="AC109" i="3" s="1"/>
  <c r="AB110" i="3"/>
  <c r="AB109" i="3" s="1"/>
  <c r="AA110" i="3"/>
  <c r="AA109" i="3" s="1"/>
  <c r="Z110" i="3"/>
  <c r="Z109" i="3" s="1"/>
  <c r="Y108" i="3"/>
  <c r="Y107" i="3" s="1"/>
  <c r="AC107" i="3"/>
  <c r="AB107" i="3"/>
  <c r="AA107" i="3"/>
  <c r="Z107" i="3"/>
  <c r="Y105" i="3"/>
  <c r="Y104" i="3"/>
  <c r="Y103" i="3"/>
  <c r="Y102" i="3"/>
  <c r="Y101" i="3"/>
  <c r="Y99" i="3"/>
  <c r="Y98" i="3"/>
  <c r="Y97" i="3"/>
  <c r="AC96" i="3"/>
  <c r="AB96" i="3"/>
  <c r="AA96" i="3"/>
  <c r="Z96" i="3"/>
  <c r="Y95" i="3"/>
  <c r="Y94" i="3"/>
  <c r="Y93" i="3"/>
  <c r="Y92" i="3"/>
  <c r="Y91" i="3"/>
  <c r="Y90" i="3"/>
  <c r="Y89" i="3"/>
  <c r="AC88" i="3"/>
  <c r="AB88" i="3"/>
  <c r="AA88" i="3"/>
  <c r="Z88" i="3"/>
  <c r="Y86" i="3"/>
  <c r="Y85" i="3"/>
  <c r="Y84" i="3"/>
  <c r="AC82" i="3"/>
  <c r="AB82" i="3"/>
  <c r="AA82" i="3"/>
  <c r="Z82" i="3"/>
  <c r="Y81" i="3"/>
  <c r="Y80" i="3" s="1"/>
  <c r="AC80" i="3"/>
  <c r="AB80" i="3"/>
  <c r="AA80" i="3"/>
  <c r="Z80" i="3"/>
  <c r="Y79" i="3"/>
  <c r="Y78" i="3"/>
  <c r="Y77" i="3"/>
  <c r="AC76" i="3"/>
  <c r="AB76" i="3"/>
  <c r="AA76" i="3"/>
  <c r="Z76" i="3"/>
  <c r="Y75" i="3"/>
  <c r="Y74" i="3"/>
  <c r="Y73" i="3"/>
  <c r="AC72" i="3"/>
  <c r="AB72" i="3"/>
  <c r="AA72" i="3"/>
  <c r="Z72" i="3"/>
  <c r="Y71" i="3"/>
  <c r="Y70" i="3"/>
  <c r="Y69" i="3"/>
  <c r="C44" i="10" s="1"/>
  <c r="Y68" i="3"/>
  <c r="C32" i="10" s="1"/>
  <c r="Y67" i="3"/>
  <c r="Y66" i="3"/>
  <c r="Y65" i="3"/>
  <c r="Y64" i="3"/>
  <c r="Y63" i="3"/>
  <c r="Y62" i="3"/>
  <c r="Y61" i="3"/>
  <c r="AC60" i="3"/>
  <c r="AB60" i="3"/>
  <c r="AA60" i="3"/>
  <c r="Z60" i="3"/>
  <c r="Y59" i="3"/>
  <c r="C40" i="10" s="1"/>
  <c r="Y58" i="3"/>
  <c r="Y57" i="3"/>
  <c r="Y56" i="3"/>
  <c r="Y55" i="3"/>
  <c r="AC54" i="3"/>
  <c r="AB54" i="3"/>
  <c r="AA54" i="3"/>
  <c r="Z54" i="3"/>
  <c r="Y52" i="3"/>
  <c r="Y51" i="3" s="1"/>
  <c r="AC51" i="3"/>
  <c r="AB51" i="3"/>
  <c r="AA51" i="3"/>
  <c r="Z51" i="3"/>
  <c r="Y50" i="3"/>
  <c r="Y49" i="3"/>
  <c r="Z48" i="3"/>
  <c r="Z45" i="3" s="1"/>
  <c r="Y47" i="3"/>
  <c r="C27" i="10" s="1"/>
  <c r="Y46" i="3"/>
  <c r="AC45" i="3"/>
  <c r="AB45" i="3"/>
  <c r="AA45" i="3"/>
  <c r="Y43" i="3"/>
  <c r="Y42" i="3"/>
  <c r="C36" i="10" s="1"/>
  <c r="AC41" i="3"/>
  <c r="AC40" i="3" s="1"/>
  <c r="AB41" i="3"/>
  <c r="AB40" i="3" s="1"/>
  <c r="AA41" i="3"/>
  <c r="AA40" i="3" s="1"/>
  <c r="Z41" i="3"/>
  <c r="Z40" i="3" s="1"/>
  <c r="Y39" i="3"/>
  <c r="Y38" i="3"/>
  <c r="Y37" i="3"/>
  <c r="Y36" i="3"/>
  <c r="Y35" i="3"/>
  <c r="Y34" i="3"/>
  <c r="AC33" i="3"/>
  <c r="AB33" i="3"/>
  <c r="AA33" i="3"/>
  <c r="Z33" i="3"/>
  <c r="Y32" i="3"/>
  <c r="Y31" i="3"/>
  <c r="Y30" i="3"/>
  <c r="Y29" i="3"/>
  <c r="AC28" i="3"/>
  <c r="AB28" i="3"/>
  <c r="AA28" i="3"/>
  <c r="Z28" i="3"/>
  <c r="Y27" i="3"/>
  <c r="Y26" i="3"/>
  <c r="Y25" i="3"/>
  <c r="AB24" i="3"/>
  <c r="AA24" i="3"/>
  <c r="Z24" i="3"/>
  <c r="Y23" i="3"/>
  <c r="Y22" i="3" s="1"/>
  <c r="Z22" i="3"/>
  <c r="V163" i="3"/>
  <c r="T163" i="3"/>
  <c r="T145" i="3"/>
  <c r="U145" i="3"/>
  <c r="V145" i="3"/>
  <c r="W145" i="3"/>
  <c r="S146" i="3"/>
  <c r="S145" i="3" s="1"/>
  <c r="R146" i="3"/>
  <c r="Q145" i="3"/>
  <c r="P145" i="3"/>
  <c r="O145" i="3"/>
  <c r="N145" i="3"/>
  <c r="M145" i="3"/>
  <c r="S143" i="3"/>
  <c r="S142" i="3" s="1"/>
  <c r="R143" i="3"/>
  <c r="R142" i="3" s="1"/>
  <c r="M137" i="3"/>
  <c r="N137" i="3"/>
  <c r="O137" i="3"/>
  <c r="P137" i="3"/>
  <c r="Q137" i="3"/>
  <c r="T137" i="3"/>
  <c r="U137" i="3"/>
  <c r="V137" i="3"/>
  <c r="W137" i="3"/>
  <c r="L137" i="3"/>
  <c r="S141" i="3"/>
  <c r="R141" i="3"/>
  <c r="M130" i="3"/>
  <c r="N130" i="3"/>
  <c r="O130" i="3"/>
  <c r="P130" i="3"/>
  <c r="Q130" i="3"/>
  <c r="T130" i="3"/>
  <c r="U130" i="3"/>
  <c r="V130" i="3"/>
  <c r="W130" i="3"/>
  <c r="L130" i="3"/>
  <c r="S134" i="3"/>
  <c r="R134" i="3"/>
  <c r="S133" i="3"/>
  <c r="R133" i="3"/>
  <c r="M110" i="3"/>
  <c r="N110" i="3"/>
  <c r="O110" i="3"/>
  <c r="P110" i="3"/>
  <c r="Q110" i="3"/>
  <c r="T110" i="3"/>
  <c r="U110" i="3"/>
  <c r="V110" i="3"/>
  <c r="W110" i="3"/>
  <c r="L110" i="3"/>
  <c r="S113" i="3"/>
  <c r="R113" i="3"/>
  <c r="S105" i="3"/>
  <c r="R105" i="3"/>
  <c r="M88" i="3"/>
  <c r="N88" i="3"/>
  <c r="O88" i="3"/>
  <c r="P88" i="3"/>
  <c r="Q88" i="3"/>
  <c r="T88" i="3"/>
  <c r="U88" i="3"/>
  <c r="V88" i="3"/>
  <c r="W88" i="3"/>
  <c r="L88" i="3"/>
  <c r="S95" i="3"/>
  <c r="R95" i="3"/>
  <c r="S94" i="3"/>
  <c r="R94" i="3"/>
  <c r="S93" i="3"/>
  <c r="R93" i="3"/>
  <c r="M44" i="2"/>
  <c r="N44" i="2"/>
  <c r="O44" i="2"/>
  <c r="P44" i="2"/>
  <c r="Q44" i="2"/>
  <c r="R44" i="2"/>
  <c r="S44" i="2"/>
  <c r="T44" i="2"/>
  <c r="U44" i="2"/>
  <c r="V44" i="2"/>
  <c r="W44" i="2"/>
  <c r="L44" i="2"/>
  <c r="M30" i="2"/>
  <c r="N30" i="2"/>
  <c r="O30" i="2"/>
  <c r="P30" i="2"/>
  <c r="Q30" i="2"/>
  <c r="R30" i="2"/>
  <c r="S30" i="2"/>
  <c r="T30" i="2"/>
  <c r="U30" i="2"/>
  <c r="V30" i="2"/>
  <c r="W30" i="2"/>
  <c r="L30" i="2"/>
  <c r="AN147" i="3" l="1"/>
  <c r="Y63" i="1"/>
  <c r="D17" i="10"/>
  <c r="V63" i="1"/>
  <c r="I6" i="5"/>
  <c r="Z63" i="1"/>
  <c r="I8" i="5"/>
  <c r="C17" i="10"/>
  <c r="S11" i="7"/>
  <c r="Y147" i="3"/>
  <c r="AB63" i="1"/>
  <c r="AI261" i="3"/>
  <c r="C22" i="10"/>
  <c r="C12" i="10"/>
  <c r="Y100" i="3"/>
  <c r="AN100" i="3"/>
  <c r="C7" i="10"/>
  <c r="AI100" i="3"/>
  <c r="D7" i="10"/>
  <c r="X113" i="3"/>
  <c r="D32" i="10"/>
  <c r="U14" i="1"/>
  <c r="X14" i="1"/>
  <c r="U87" i="1"/>
  <c r="X47" i="1"/>
  <c r="Z32" i="1"/>
  <c r="Z13" i="1" s="1"/>
  <c r="X59" i="1"/>
  <c r="X58" i="1" s="1"/>
  <c r="AA59" i="1"/>
  <c r="AA58" i="1" s="1"/>
  <c r="AA70" i="1"/>
  <c r="X33" i="1"/>
  <c r="X32" i="1" s="1"/>
  <c r="X70" i="1"/>
  <c r="U56" i="1"/>
  <c r="U55" i="1" s="1"/>
  <c r="D18" i="10"/>
  <c r="AB32" i="1"/>
  <c r="U30" i="1"/>
  <c r="U29" i="1" s="1"/>
  <c r="D28" i="10"/>
  <c r="AA47" i="1"/>
  <c r="AA87" i="1"/>
  <c r="V32" i="1"/>
  <c r="V13" i="1" s="1"/>
  <c r="D13" i="10"/>
  <c r="X64" i="1"/>
  <c r="X13" i="1"/>
  <c r="U33" i="1"/>
  <c r="U32" i="1" s="1"/>
  <c r="AC42" i="1"/>
  <c r="Y42" i="1"/>
  <c r="X75" i="1"/>
  <c r="I10" i="5"/>
  <c r="Z42" i="1"/>
  <c r="AB170" i="3"/>
  <c r="AN173" i="3"/>
  <c r="AN294" i="3"/>
  <c r="AN24" i="3"/>
  <c r="AN41" i="3"/>
  <c r="AN40" i="3" s="1"/>
  <c r="AQ44" i="3"/>
  <c r="AN110" i="3"/>
  <c r="AN109" i="3" s="1"/>
  <c r="AL44" i="3"/>
  <c r="AI80" i="3"/>
  <c r="AI107" i="3"/>
  <c r="AI231" i="3"/>
  <c r="AP44" i="3"/>
  <c r="AI41" i="3"/>
  <c r="AI110" i="3"/>
  <c r="AR44" i="3"/>
  <c r="AP53" i="3"/>
  <c r="AN60" i="3"/>
  <c r="AR53" i="3"/>
  <c r="AI33" i="3"/>
  <c r="AK44" i="3"/>
  <c r="AJ44" i="3"/>
  <c r="AI114" i="3"/>
  <c r="AI154" i="3"/>
  <c r="AJ258" i="3"/>
  <c r="AJ257" i="3" s="1"/>
  <c r="AN96" i="3"/>
  <c r="AN231" i="3"/>
  <c r="AN230" i="3" s="1"/>
  <c r="AI22" i="3"/>
  <c r="AI24" i="3"/>
  <c r="AI45" i="3"/>
  <c r="AI44" i="3" s="1"/>
  <c r="AI195" i="3"/>
  <c r="AI173" i="3"/>
  <c r="AI222" i="3"/>
  <c r="AM44" i="3"/>
  <c r="AK53" i="3"/>
  <c r="AI60" i="3"/>
  <c r="AM53" i="3"/>
  <c r="AJ166" i="3"/>
  <c r="AJ165" i="3" s="1"/>
  <c r="AI270" i="3"/>
  <c r="AI259" i="3"/>
  <c r="AI294" i="3"/>
  <c r="AI300" i="3"/>
  <c r="AI312" i="3"/>
  <c r="AI262" i="3"/>
  <c r="AI282" i="3"/>
  <c r="AL116" i="3"/>
  <c r="AL87" i="3" s="1"/>
  <c r="AI164" i="3"/>
  <c r="D24" i="10"/>
  <c r="AN33" i="3"/>
  <c r="AN270" i="3"/>
  <c r="AL53" i="3"/>
  <c r="AI96" i="3"/>
  <c r="AM116" i="3"/>
  <c r="AM87" i="3" s="1"/>
  <c r="AI137" i="3"/>
  <c r="AI168" i="3"/>
  <c r="AI177" i="3"/>
  <c r="AI171" i="3"/>
  <c r="AI204" i="3"/>
  <c r="AI306" i="3"/>
  <c r="AN168" i="3"/>
  <c r="AO258" i="3"/>
  <c r="AO257" i="3" s="1"/>
  <c r="AO44" i="3"/>
  <c r="AN154" i="3"/>
  <c r="AN249" i="3"/>
  <c r="AN248" i="3" s="1"/>
  <c r="AI76" i="3"/>
  <c r="AI82" i="3"/>
  <c r="AI88" i="3"/>
  <c r="AJ116" i="3"/>
  <c r="AJ87" i="3" s="1"/>
  <c r="AI130" i="3"/>
  <c r="AI170" i="3"/>
  <c r="AI213" i="3"/>
  <c r="AI240" i="3"/>
  <c r="AK258" i="3"/>
  <c r="AK257" i="3" s="1"/>
  <c r="AI264" i="3"/>
  <c r="AI260" i="3"/>
  <c r="AP164" i="3"/>
  <c r="AN164" i="3" s="1"/>
  <c r="AN45" i="3"/>
  <c r="AN44" i="3" s="1"/>
  <c r="AQ116" i="3"/>
  <c r="AQ87" i="3" s="1"/>
  <c r="AN261" i="3"/>
  <c r="AN276" i="3"/>
  <c r="AN288" i="3"/>
  <c r="AI28" i="3"/>
  <c r="AJ53" i="3"/>
  <c r="AI54" i="3"/>
  <c r="AI72" i="3"/>
  <c r="AK116" i="3"/>
  <c r="AK87" i="3" s="1"/>
  <c r="AI117" i="3"/>
  <c r="AI186" i="3"/>
  <c r="AI174" i="3"/>
  <c r="AI249" i="3"/>
  <c r="AI276" i="3"/>
  <c r="AI288" i="3"/>
  <c r="AB53" i="3"/>
  <c r="AB231" i="3"/>
  <c r="AB230" i="3" s="1"/>
  <c r="Y240" i="3"/>
  <c r="Y239" i="3" s="1"/>
  <c r="C41" i="10" s="1"/>
  <c r="AQ53" i="3"/>
  <c r="AR116" i="3"/>
  <c r="AR87" i="3" s="1"/>
  <c r="AN137" i="3"/>
  <c r="AN186" i="3"/>
  <c r="AN185" i="3" s="1"/>
  <c r="AN174" i="3"/>
  <c r="AN222" i="3"/>
  <c r="AN221" i="3" s="1"/>
  <c r="AN262" i="3"/>
  <c r="AN282" i="3"/>
  <c r="AN300" i="3"/>
  <c r="AN312" i="3"/>
  <c r="AK166" i="3"/>
  <c r="AK165" i="3" s="1"/>
  <c r="AI169" i="3"/>
  <c r="Y195" i="3"/>
  <c r="Y194" i="3" s="1"/>
  <c r="C19" i="10" s="1"/>
  <c r="AN76" i="3"/>
  <c r="AN82" i="3"/>
  <c r="AN88" i="3"/>
  <c r="AO116" i="3"/>
  <c r="AO87" i="3" s="1"/>
  <c r="AN130" i="3"/>
  <c r="AO166" i="3"/>
  <c r="AO165" i="3" s="1"/>
  <c r="AN204" i="3"/>
  <c r="AN203" i="3" s="1"/>
  <c r="AN259" i="3"/>
  <c r="AN306" i="3"/>
  <c r="AL166" i="3"/>
  <c r="AL165" i="3" s="1"/>
  <c r="AA44" i="3"/>
  <c r="AB168" i="3"/>
  <c r="AN28" i="3"/>
  <c r="AO53" i="3"/>
  <c r="AN54" i="3"/>
  <c r="AN72" i="3"/>
  <c r="AP116" i="3"/>
  <c r="AP87" i="3" s="1"/>
  <c r="AN117" i="3"/>
  <c r="AN177" i="3"/>
  <c r="AN176" i="3" s="1"/>
  <c r="AN171" i="3"/>
  <c r="AN170" i="3"/>
  <c r="AN213" i="3"/>
  <c r="AN212" i="3" s="1"/>
  <c r="AN240" i="3"/>
  <c r="AN239" i="3" s="1"/>
  <c r="AP258" i="3"/>
  <c r="AP257" i="3" s="1"/>
  <c r="AN264" i="3"/>
  <c r="AN260" i="3"/>
  <c r="AM166" i="3"/>
  <c r="AM165" i="3" s="1"/>
  <c r="AN195" i="3"/>
  <c r="AN194" i="3" s="1"/>
  <c r="X105" i="3"/>
  <c r="Y300" i="3"/>
  <c r="C38" i="10" s="1"/>
  <c r="Y312" i="3"/>
  <c r="C46" i="10" s="1"/>
  <c r="D9" i="10"/>
  <c r="D41" i="10"/>
  <c r="D10" i="10"/>
  <c r="D25" i="10"/>
  <c r="Y82" i="3"/>
  <c r="AP166" i="3"/>
  <c r="AP165" i="3" s="1"/>
  <c r="AN169" i="3"/>
  <c r="Y88" i="3"/>
  <c r="Y137" i="3"/>
  <c r="Y164" i="3"/>
  <c r="Y213" i="3"/>
  <c r="Y212" i="3" s="1"/>
  <c r="C29" i="10" s="1"/>
  <c r="Y262" i="3"/>
  <c r="Y282" i="3"/>
  <c r="C25" i="10" s="1"/>
  <c r="D14" i="10"/>
  <c r="D45" i="10"/>
  <c r="AQ166" i="3"/>
  <c r="AQ165" i="3" s="1"/>
  <c r="AC44" i="3"/>
  <c r="Z53" i="3"/>
  <c r="Y54" i="3"/>
  <c r="Y76" i="3"/>
  <c r="Z116" i="3"/>
  <c r="Z87" i="3" s="1"/>
  <c r="Y117" i="3"/>
  <c r="Y130" i="3"/>
  <c r="Y163" i="3"/>
  <c r="Y170" i="3"/>
  <c r="Y270" i="3"/>
  <c r="C15" i="10" s="1"/>
  <c r="Y294" i="3"/>
  <c r="C34" i="10" s="1"/>
  <c r="AR166" i="3"/>
  <c r="AR165" i="3" s="1"/>
  <c r="Y13" i="1"/>
  <c r="AC32" i="1"/>
  <c r="AC13" i="1" s="1"/>
  <c r="AA64" i="1"/>
  <c r="AB13" i="1"/>
  <c r="AA33" i="1"/>
  <c r="AA32" i="1" s="1"/>
  <c r="AA13" i="1" s="1"/>
  <c r="AB42" i="1"/>
  <c r="AA75" i="1"/>
  <c r="U47" i="1"/>
  <c r="F8" i="5"/>
  <c r="V42" i="1"/>
  <c r="U75" i="1"/>
  <c r="U70" i="1"/>
  <c r="U64" i="1"/>
  <c r="U59" i="1"/>
  <c r="U58" i="1" s="1"/>
  <c r="W42" i="1"/>
  <c r="W32" i="1"/>
  <c r="W13" i="1" s="1"/>
  <c r="D46" i="10"/>
  <c r="D42" i="10"/>
  <c r="D38" i="10"/>
  <c r="D34" i="10"/>
  <c r="D30" i="10"/>
  <c r="D20" i="10"/>
  <c r="D15" i="10"/>
  <c r="D29" i="10"/>
  <c r="D19" i="10"/>
  <c r="Y28" i="3"/>
  <c r="AB44" i="3"/>
  <c r="Y60" i="3"/>
  <c r="AB116" i="3"/>
  <c r="AB87" i="3" s="1"/>
  <c r="Y154" i="3"/>
  <c r="Z166" i="3"/>
  <c r="Z165" i="3" s="1"/>
  <c r="Y231" i="3"/>
  <c r="AA258" i="3"/>
  <c r="AA257" i="3" s="1"/>
  <c r="Y264" i="3"/>
  <c r="C10" i="10" s="1"/>
  <c r="Y260" i="3"/>
  <c r="Y33" i="3"/>
  <c r="Y41" i="3"/>
  <c r="Y40" i="3" s="1"/>
  <c r="AC53" i="3"/>
  <c r="Y96" i="3"/>
  <c r="Y110" i="3"/>
  <c r="Y109" i="3" s="1"/>
  <c r="AC116" i="3"/>
  <c r="AC87" i="3" s="1"/>
  <c r="Y177" i="3"/>
  <c r="Y176" i="3" s="1"/>
  <c r="C9" i="10" s="1"/>
  <c r="C6" i="10" s="1"/>
  <c r="Y171" i="3"/>
  <c r="Y204" i="3"/>
  <c r="Y203" i="3" s="1"/>
  <c r="C24" i="10" s="1"/>
  <c r="Z258" i="3"/>
  <c r="Z257" i="3" s="1"/>
  <c r="Y276" i="3"/>
  <c r="C20" i="10" s="1"/>
  <c r="Y288" i="3"/>
  <c r="C30" i="10" s="1"/>
  <c r="X145" i="3"/>
  <c r="Y24" i="3"/>
  <c r="Z44" i="3"/>
  <c r="AA53" i="3"/>
  <c r="Y72" i="3"/>
  <c r="AA116" i="3"/>
  <c r="AA87" i="3" s="1"/>
  <c r="Y186" i="3"/>
  <c r="Y185" i="3" s="1"/>
  <c r="C14" i="10" s="1"/>
  <c r="Y174" i="3"/>
  <c r="Y249" i="3"/>
  <c r="Y248" i="3" s="1"/>
  <c r="C45" i="10" s="1"/>
  <c r="Y261" i="3"/>
  <c r="Y306" i="3"/>
  <c r="C42" i="10" s="1"/>
  <c r="Y259" i="3"/>
  <c r="Y48" i="3"/>
  <c r="Y45" i="3" s="1"/>
  <c r="Y44" i="3" s="1"/>
  <c r="AA166" i="3"/>
  <c r="AA165" i="3" s="1"/>
  <c r="Y169" i="3"/>
  <c r="Y224" i="3"/>
  <c r="Y237" i="3"/>
  <c r="Y173" i="3" s="1"/>
  <c r="X146" i="3"/>
  <c r="AC166" i="3"/>
  <c r="AC165" i="3" s="1"/>
  <c r="X143" i="3"/>
  <c r="X142" i="3" s="1"/>
  <c r="X141" i="3"/>
  <c r="X134" i="3"/>
  <c r="X133" i="3"/>
  <c r="X95" i="3"/>
  <c r="X94" i="3"/>
  <c r="X93" i="3"/>
  <c r="C43" i="10" l="1"/>
  <c r="U63" i="1"/>
  <c r="AA63" i="1"/>
  <c r="X63" i="1"/>
  <c r="C39" i="10"/>
  <c r="AL21" i="3"/>
  <c r="AL20" i="3" s="1"/>
  <c r="AL18" i="3" s="1"/>
  <c r="AL17" i="3" s="1"/>
  <c r="AL16" i="3" s="1"/>
  <c r="AR21" i="3"/>
  <c r="D39" i="10"/>
  <c r="AO21" i="3"/>
  <c r="AO20" i="3" s="1"/>
  <c r="D11" i="10"/>
  <c r="D26" i="10"/>
  <c r="D43" i="10"/>
  <c r="E43" i="10" s="1"/>
  <c r="D21" i="10"/>
  <c r="D6" i="10"/>
  <c r="E6" i="10" s="1"/>
  <c r="D16" i="10"/>
  <c r="Z12" i="1"/>
  <c r="AK19" i="3" s="1"/>
  <c r="X42" i="1"/>
  <c r="X12" i="1" s="1"/>
  <c r="AB12" i="1"/>
  <c r="AO19" i="3" s="1"/>
  <c r="AI116" i="3"/>
  <c r="AA42" i="1"/>
  <c r="AA12" i="1" s="1"/>
  <c r="Y12" i="1"/>
  <c r="AJ19" i="3" s="1"/>
  <c r="AP21" i="3"/>
  <c r="AP20" i="3" s="1"/>
  <c r="AI53" i="3"/>
  <c r="AK21" i="3"/>
  <c r="AK20" i="3" s="1"/>
  <c r="AK18" i="3" s="1"/>
  <c r="AK17" i="3" s="1"/>
  <c r="AK16" i="3" s="1"/>
  <c r="AC12" i="1"/>
  <c r="AP19" i="3" s="1"/>
  <c r="AJ21" i="3"/>
  <c r="AJ20" i="3" s="1"/>
  <c r="AM21" i="3"/>
  <c r="AB21" i="3"/>
  <c r="AB20" i="3" s="1"/>
  <c r="AB18" i="3" s="1"/>
  <c r="AQ21" i="3"/>
  <c r="AQ20" i="3" s="1"/>
  <c r="AQ18" i="3" s="1"/>
  <c r="AQ17" i="3" s="1"/>
  <c r="AQ16" i="3" s="1"/>
  <c r="AA21" i="3"/>
  <c r="AA20" i="3" s="1"/>
  <c r="E13" i="6"/>
  <c r="AN258" i="3"/>
  <c r="AN257" i="3" s="1"/>
  <c r="AN116" i="3"/>
  <c r="AN87" i="3" s="1"/>
  <c r="AI248" i="3"/>
  <c r="AI166" i="3"/>
  <c r="AI109" i="3"/>
  <c r="AI230" i="3"/>
  <c r="AI194" i="3"/>
  <c r="D33" i="10"/>
  <c r="D31" i="10" s="1"/>
  <c r="Y116" i="3"/>
  <c r="Y87" i="3" s="1"/>
  <c r="AI185" i="3"/>
  <c r="AI212" i="3"/>
  <c r="AI203" i="3"/>
  <c r="AI221" i="3"/>
  <c r="AI40" i="3"/>
  <c r="AI239" i="3"/>
  <c r="AI258" i="3"/>
  <c r="AC21" i="3"/>
  <c r="AC20" i="3" s="1"/>
  <c r="AC18" i="3" s="1"/>
  <c r="AC17" i="3" s="1"/>
  <c r="AC16" i="3" s="1"/>
  <c r="AN53" i="3"/>
  <c r="AN21" i="3" s="1"/>
  <c r="AI176" i="3"/>
  <c r="AM20" i="3"/>
  <c r="AM18" i="3" s="1"/>
  <c r="AM17" i="3" s="1"/>
  <c r="AM16" i="3" s="1"/>
  <c r="Y53" i="3"/>
  <c r="Y21" i="3" s="1"/>
  <c r="AB166" i="3"/>
  <c r="AB165" i="3" s="1"/>
  <c r="Z21" i="3"/>
  <c r="Z20" i="3" s="1"/>
  <c r="AR20" i="3"/>
  <c r="AR18" i="3" s="1"/>
  <c r="AR17" i="3" s="1"/>
  <c r="AR16" i="3" s="1"/>
  <c r="AN166" i="3"/>
  <c r="AN165" i="3" s="1"/>
  <c r="U13" i="1"/>
  <c r="U42" i="1"/>
  <c r="V12" i="1"/>
  <c r="W12" i="1"/>
  <c r="D37" i="10"/>
  <c r="D35" i="10" s="1"/>
  <c r="Y258" i="3"/>
  <c r="Y257" i="3" s="1"/>
  <c r="Y222" i="3"/>
  <c r="Y168" i="3"/>
  <c r="Y230" i="3"/>
  <c r="C37" i="10" s="1"/>
  <c r="C35" i="10" s="1"/>
  <c r="E39" i="10" l="1"/>
  <c r="AI19" i="3"/>
  <c r="E35" i="10"/>
  <c r="AP18" i="3"/>
  <c r="AP17" i="3" s="1"/>
  <c r="AP16" i="3" s="1"/>
  <c r="AN19" i="3"/>
  <c r="AO18" i="3"/>
  <c r="AO17" i="3" s="1"/>
  <c r="AO16" i="3" s="1"/>
  <c r="U12" i="1"/>
  <c r="AJ18" i="3"/>
  <c r="AJ17" i="3" s="1"/>
  <c r="AJ16" i="3" s="1"/>
  <c r="AB17" i="3"/>
  <c r="AB16" i="3" s="1"/>
  <c r="AI87" i="3"/>
  <c r="AI257" i="3"/>
  <c r="Y20" i="3"/>
  <c r="AN20" i="3"/>
  <c r="AI21" i="3"/>
  <c r="AI165" i="3"/>
  <c r="E11" i="6"/>
  <c r="E12" i="6"/>
  <c r="Y221" i="3"/>
  <c r="C33" i="10" s="1"/>
  <c r="C31" i="10" s="1"/>
  <c r="E31" i="10" s="1"/>
  <c r="Y166" i="3"/>
  <c r="Y165" i="3" s="1"/>
  <c r="AN18" i="3" l="1"/>
  <c r="AN17" i="3" s="1"/>
  <c r="AN16" i="3" s="1"/>
  <c r="AI20" i="3"/>
  <c r="U163" i="3"/>
  <c r="X83" i="3"/>
  <c r="X167" i="3"/>
  <c r="X172" i="3"/>
  <c r="X175" i="3"/>
  <c r="X178" i="3"/>
  <c r="X263" i="3"/>
  <c r="X265" i="3"/>
  <c r="X271" i="3"/>
  <c r="X277" i="3"/>
  <c r="X283" i="3"/>
  <c r="X289" i="3"/>
  <c r="X295" i="3"/>
  <c r="X301" i="3"/>
  <c r="X307" i="3"/>
  <c r="X313" i="3"/>
  <c r="S112" i="3"/>
  <c r="S151" i="3"/>
  <c r="S150" i="3"/>
  <c r="S149" i="3"/>
  <c r="L154" i="3"/>
  <c r="M154" i="3"/>
  <c r="N154" i="3"/>
  <c r="O154" i="3"/>
  <c r="P154" i="3"/>
  <c r="Q154" i="3"/>
  <c r="T154" i="3"/>
  <c r="U154" i="3"/>
  <c r="V154" i="3"/>
  <c r="W154" i="3"/>
  <c r="R155" i="3"/>
  <c r="S155" i="3"/>
  <c r="S140" i="3"/>
  <c r="S139" i="3"/>
  <c r="S132" i="3"/>
  <c r="M117" i="3"/>
  <c r="N117" i="3"/>
  <c r="O117" i="3"/>
  <c r="P117" i="3"/>
  <c r="Q117" i="3"/>
  <c r="T117" i="3"/>
  <c r="U117" i="3"/>
  <c r="V117" i="3"/>
  <c r="W117" i="3"/>
  <c r="L117" i="3"/>
  <c r="S129" i="3"/>
  <c r="S128" i="3"/>
  <c r="S104" i="3"/>
  <c r="S103" i="3"/>
  <c r="S90" i="3"/>
  <c r="S92" i="3"/>
  <c r="X92" i="3" s="1"/>
  <c r="S91" i="3"/>
  <c r="M92" i="2"/>
  <c r="N92" i="2"/>
  <c r="O92" i="2"/>
  <c r="P92" i="2"/>
  <c r="Q92" i="2"/>
  <c r="R92" i="2"/>
  <c r="S92" i="2"/>
  <c r="T92" i="2"/>
  <c r="U92" i="2"/>
  <c r="V92" i="2"/>
  <c r="W92" i="2"/>
  <c r="L92" i="2"/>
  <c r="M81" i="2"/>
  <c r="N81" i="2"/>
  <c r="O81" i="2"/>
  <c r="P81" i="2"/>
  <c r="Q81" i="2"/>
  <c r="R81" i="2"/>
  <c r="S81" i="2"/>
  <c r="T81" i="2"/>
  <c r="U81" i="2"/>
  <c r="V81" i="2"/>
  <c r="W81" i="2"/>
  <c r="L81" i="2"/>
  <c r="P57" i="2"/>
  <c r="U60" i="2"/>
  <c r="V60" i="2"/>
  <c r="W60" i="2"/>
  <c r="M61" i="2"/>
  <c r="M60" i="2" s="1"/>
  <c r="T60" i="2"/>
  <c r="S60" i="2"/>
  <c r="O60" i="2"/>
  <c r="N60" i="2"/>
  <c r="L60" i="2"/>
  <c r="W100" i="2"/>
  <c r="W97" i="2"/>
  <c r="W75" i="2"/>
  <c r="W73" i="2"/>
  <c r="W70" i="2"/>
  <c r="W66" i="2"/>
  <c r="W58" i="2"/>
  <c r="W57" i="2" s="1"/>
  <c r="W51" i="2"/>
  <c r="W49" i="2"/>
  <c r="W37" i="2"/>
  <c r="W23" i="2"/>
  <c r="W16" i="2"/>
  <c r="W12" i="2"/>
  <c r="V100" i="2"/>
  <c r="V97" i="2"/>
  <c r="V75" i="2"/>
  <c r="V73" i="2"/>
  <c r="V70" i="2"/>
  <c r="V66" i="2"/>
  <c r="V58" i="2"/>
  <c r="V51" i="2"/>
  <c r="V49" i="2"/>
  <c r="V37" i="2"/>
  <c r="V23" i="2"/>
  <c r="V16" i="2"/>
  <c r="V12" i="2"/>
  <c r="U100" i="2"/>
  <c r="U97" i="2"/>
  <c r="U75" i="2"/>
  <c r="U73" i="2"/>
  <c r="U70" i="2"/>
  <c r="U66" i="2"/>
  <c r="U58" i="2"/>
  <c r="U51" i="2"/>
  <c r="U49" i="2"/>
  <c r="U37" i="2"/>
  <c r="U23" i="2"/>
  <c r="U16" i="2"/>
  <c r="U12" i="2"/>
  <c r="W65" i="2" l="1"/>
  <c r="AI18" i="3"/>
  <c r="X132" i="3"/>
  <c r="X140" i="3"/>
  <c r="X150" i="3"/>
  <c r="X129" i="3"/>
  <c r="X155" i="3"/>
  <c r="X149" i="3"/>
  <c r="X139" i="3"/>
  <c r="X128" i="3"/>
  <c r="X112" i="3"/>
  <c r="X103" i="3"/>
  <c r="X90" i="3"/>
  <c r="X151" i="3"/>
  <c r="X104" i="3"/>
  <c r="X91" i="3"/>
  <c r="U57" i="2"/>
  <c r="V57" i="2"/>
  <c r="V36" i="2"/>
  <c r="U65" i="2"/>
  <c r="V96" i="2"/>
  <c r="W22" i="2"/>
  <c r="U36" i="2"/>
  <c r="W11" i="2"/>
  <c r="W36" i="2"/>
  <c r="W96" i="2"/>
  <c r="U72" i="2"/>
  <c r="V48" i="2"/>
  <c r="V11" i="2"/>
  <c r="U22" i="2"/>
  <c r="U48" i="2"/>
  <c r="V65" i="2"/>
  <c r="V80" i="2"/>
  <c r="U96" i="2"/>
  <c r="U80" i="2"/>
  <c r="W80" i="2"/>
  <c r="V72" i="2"/>
  <c r="W72" i="2"/>
  <c r="W48" i="2"/>
  <c r="V22" i="2"/>
  <c r="U11" i="2"/>
  <c r="AI17" i="3" l="1"/>
  <c r="U10" i="2"/>
  <c r="V10" i="2"/>
  <c r="W10" i="2"/>
  <c r="AI16" i="3" l="1"/>
  <c r="P15" i="7"/>
  <c r="O15" i="7"/>
  <c r="O10" i="7" s="1"/>
  <c r="N15" i="7"/>
  <c r="N10" i="7" s="1"/>
  <c r="M15" i="7"/>
  <c r="M10" i="7" s="1"/>
  <c r="L15" i="7"/>
  <c r="L10" i="7" s="1"/>
  <c r="K15" i="7"/>
  <c r="K10" i="7" s="1"/>
  <c r="E8" i="5"/>
  <c r="H14" i="6" l="1"/>
  <c r="C14" i="6"/>
  <c r="G13" i="6"/>
  <c r="G12" i="6"/>
  <c r="G11" i="6"/>
  <c r="C9" i="6"/>
  <c r="J14" i="6" l="1"/>
  <c r="I15" i="6"/>
  <c r="E9" i="6"/>
  <c r="G9" i="6" s="1"/>
  <c r="C8" i="6"/>
  <c r="H9" i="6"/>
  <c r="J9" i="6" s="1"/>
  <c r="I14" i="6"/>
  <c r="I16" i="6"/>
  <c r="G10" i="6"/>
  <c r="H8" i="6" l="1"/>
  <c r="J8" i="6" s="1"/>
  <c r="I13" i="6" l="1"/>
  <c r="F13" i="6"/>
  <c r="F12" i="6" l="1"/>
  <c r="I12" i="6"/>
  <c r="D7" i="5"/>
  <c r="D9" i="5" s="1"/>
  <c r="D13" i="5" s="1"/>
  <c r="C12" i="5"/>
  <c r="C10" i="5"/>
  <c r="C8" i="5"/>
  <c r="C11" i="5" l="1"/>
  <c r="S72" i="1" l="1"/>
  <c r="S102" i="3" l="1"/>
  <c r="X102" i="3" s="1"/>
  <c r="R102" i="3"/>
  <c r="S127" i="3" l="1"/>
  <c r="X127" i="3" s="1"/>
  <c r="M114" i="3" l="1"/>
  <c r="N114" i="3"/>
  <c r="O114" i="3"/>
  <c r="P114" i="3"/>
  <c r="Q114" i="3"/>
  <c r="R114" i="3"/>
  <c r="T114" i="3"/>
  <c r="U114" i="3"/>
  <c r="V114" i="3"/>
  <c r="S115" i="3"/>
  <c r="L114" i="3"/>
  <c r="S114" i="3" l="1"/>
  <c r="X114" i="3" s="1"/>
  <c r="X115" i="3"/>
  <c r="M51" i="2"/>
  <c r="S51" i="2"/>
  <c r="T51" i="2"/>
  <c r="L51" i="2"/>
  <c r="S163" i="3" l="1"/>
  <c r="X163" i="3" s="1"/>
  <c r="R46" i="1" l="1"/>
  <c r="R77" i="1" l="1"/>
  <c r="R45" i="1" l="1"/>
  <c r="T45" i="1"/>
  <c r="S45" i="1"/>
  <c r="N45" i="1"/>
  <c r="M45" i="1"/>
  <c r="L45" i="1"/>
  <c r="L75" i="1" l="1"/>
  <c r="S75" i="1"/>
  <c r="T75" i="1"/>
  <c r="N75" i="1"/>
  <c r="R80" i="1"/>
  <c r="S317" i="3" l="1"/>
  <c r="X317" i="3" s="1"/>
  <c r="S316" i="3"/>
  <c r="X316" i="3" s="1"/>
  <c r="S315" i="3"/>
  <c r="X315" i="3" s="1"/>
  <c r="S314" i="3"/>
  <c r="X314" i="3" s="1"/>
  <c r="U312" i="3"/>
  <c r="T312" i="3"/>
  <c r="S311" i="3"/>
  <c r="X311" i="3" s="1"/>
  <c r="S310" i="3"/>
  <c r="X310" i="3" s="1"/>
  <c r="S309" i="3"/>
  <c r="X309" i="3" s="1"/>
  <c r="S308" i="3"/>
  <c r="X308" i="3" s="1"/>
  <c r="U306" i="3"/>
  <c r="T306" i="3"/>
  <c r="S305" i="3"/>
  <c r="X305" i="3" s="1"/>
  <c r="S304" i="3"/>
  <c r="X304" i="3" s="1"/>
  <c r="S303" i="3"/>
  <c r="X303" i="3" s="1"/>
  <c r="S302" i="3"/>
  <c r="X302" i="3" s="1"/>
  <c r="U300" i="3"/>
  <c r="T300" i="3"/>
  <c r="S299" i="3"/>
  <c r="X299" i="3" s="1"/>
  <c r="S298" i="3"/>
  <c r="X298" i="3" s="1"/>
  <c r="S297" i="3"/>
  <c r="X297" i="3" s="1"/>
  <c r="S296" i="3"/>
  <c r="X296" i="3" s="1"/>
  <c r="U294" i="3"/>
  <c r="T294" i="3"/>
  <c r="S293" i="3"/>
  <c r="X293" i="3" s="1"/>
  <c r="S292" i="3"/>
  <c r="X292" i="3" s="1"/>
  <c r="S291" i="3"/>
  <c r="X291" i="3" s="1"/>
  <c r="S290" i="3"/>
  <c r="X290" i="3" s="1"/>
  <c r="U288" i="3"/>
  <c r="T288" i="3"/>
  <c r="S287" i="3"/>
  <c r="X287" i="3" s="1"/>
  <c r="S286" i="3"/>
  <c r="X286" i="3" s="1"/>
  <c r="S285" i="3"/>
  <c r="X285" i="3" s="1"/>
  <c r="S284" i="3"/>
  <c r="X284" i="3" s="1"/>
  <c r="U282" i="3"/>
  <c r="T282" i="3"/>
  <c r="S281" i="3"/>
  <c r="X281" i="3" s="1"/>
  <c r="S280" i="3"/>
  <c r="X280" i="3" s="1"/>
  <c r="S279" i="3"/>
  <c r="X279" i="3" s="1"/>
  <c r="S278" i="3"/>
  <c r="X278" i="3" s="1"/>
  <c r="U276" i="3"/>
  <c r="T276" i="3"/>
  <c r="S275" i="3"/>
  <c r="X275" i="3" s="1"/>
  <c r="S274" i="3"/>
  <c r="X274" i="3" s="1"/>
  <c r="S273" i="3"/>
  <c r="X273" i="3" s="1"/>
  <c r="S272" i="3"/>
  <c r="X272" i="3" s="1"/>
  <c r="U270" i="3"/>
  <c r="T270" i="3"/>
  <c r="S269" i="3"/>
  <c r="X269" i="3" s="1"/>
  <c r="S268" i="3"/>
  <c r="X268" i="3" s="1"/>
  <c r="S267" i="3"/>
  <c r="X267" i="3" s="1"/>
  <c r="S266" i="3"/>
  <c r="X266" i="3" s="1"/>
  <c r="U264" i="3"/>
  <c r="T264" i="3"/>
  <c r="T262" i="3"/>
  <c r="U261" i="3"/>
  <c r="T261" i="3"/>
  <c r="U260" i="3"/>
  <c r="T259" i="3"/>
  <c r="AV257" i="3"/>
  <c r="AU257" i="3"/>
  <c r="S256" i="3"/>
  <c r="X256" i="3" s="1"/>
  <c r="S255" i="3"/>
  <c r="X255" i="3" s="1"/>
  <c r="S254" i="3"/>
  <c r="X254" i="3" s="1"/>
  <c r="S253" i="3"/>
  <c r="X253" i="3" s="1"/>
  <c r="S252" i="3"/>
  <c r="X252" i="3" s="1"/>
  <c r="S251" i="3"/>
  <c r="X251" i="3" s="1"/>
  <c r="S250" i="3"/>
  <c r="X250" i="3" s="1"/>
  <c r="W249" i="3"/>
  <c r="W248" i="3" s="1"/>
  <c r="V249" i="3"/>
  <c r="V248" i="3" s="1"/>
  <c r="U249" i="3"/>
  <c r="U248" i="3" s="1"/>
  <c r="T249" i="3"/>
  <c r="T248" i="3" s="1"/>
  <c r="Q249" i="3"/>
  <c r="Q248" i="3" s="1"/>
  <c r="P249" i="3"/>
  <c r="P248" i="3" s="1"/>
  <c r="O249" i="3"/>
  <c r="O248" i="3" s="1"/>
  <c r="L249" i="3"/>
  <c r="L248" i="3" s="1"/>
  <c r="S247" i="3"/>
  <c r="X247" i="3" s="1"/>
  <c r="S246" i="3"/>
  <c r="X246" i="3" s="1"/>
  <c r="S245" i="3"/>
  <c r="X245" i="3" s="1"/>
  <c r="S244" i="3"/>
  <c r="X244" i="3" s="1"/>
  <c r="S243" i="3"/>
  <c r="X243" i="3" s="1"/>
  <c r="S242" i="3"/>
  <c r="X242" i="3" s="1"/>
  <c r="S241" i="3"/>
  <c r="X241" i="3" s="1"/>
  <c r="W240" i="3"/>
  <c r="W239" i="3" s="1"/>
  <c r="V240" i="3"/>
  <c r="V239" i="3" s="1"/>
  <c r="U240" i="3"/>
  <c r="U239" i="3" s="1"/>
  <c r="T240" i="3"/>
  <c r="T239" i="3" s="1"/>
  <c r="Q240" i="3"/>
  <c r="Q239" i="3" s="1"/>
  <c r="P240" i="3"/>
  <c r="P239" i="3" s="1"/>
  <c r="O240" i="3"/>
  <c r="O239" i="3" s="1"/>
  <c r="L240" i="3"/>
  <c r="L239" i="3" s="1"/>
  <c r="S238" i="3"/>
  <c r="X238" i="3" s="1"/>
  <c r="V237" i="3"/>
  <c r="V173" i="3" s="1"/>
  <c r="S236" i="3"/>
  <c r="X236" i="3" s="1"/>
  <c r="V235" i="3"/>
  <c r="S235" i="3" s="1"/>
  <c r="X235" i="3" s="1"/>
  <c r="S234" i="3"/>
  <c r="X234" i="3" s="1"/>
  <c r="AT233" i="3"/>
  <c r="V233" i="3"/>
  <c r="S233" i="3" s="1"/>
  <c r="X233" i="3" s="1"/>
  <c r="S232" i="3"/>
  <c r="X232" i="3" s="1"/>
  <c r="W231" i="3"/>
  <c r="W230" i="3" s="1"/>
  <c r="U231" i="3"/>
  <c r="U230" i="3" s="1"/>
  <c r="T231" i="3"/>
  <c r="T230" i="3" s="1"/>
  <c r="Q231" i="3"/>
  <c r="Q230" i="3" s="1"/>
  <c r="P231" i="3"/>
  <c r="P230" i="3" s="1"/>
  <c r="O231" i="3"/>
  <c r="O230" i="3" s="1"/>
  <c r="L231" i="3"/>
  <c r="L230" i="3" s="1"/>
  <c r="S229" i="3"/>
  <c r="X229" i="3" s="1"/>
  <c r="S228" i="3"/>
  <c r="X228" i="3" s="1"/>
  <c r="S227" i="3"/>
  <c r="X227" i="3" s="1"/>
  <c r="S226" i="3"/>
  <c r="X226" i="3" s="1"/>
  <c r="S225" i="3"/>
  <c r="X225" i="3" s="1"/>
  <c r="V224" i="3"/>
  <c r="S224" i="3" s="1"/>
  <c r="X224" i="3" s="1"/>
  <c r="S223" i="3"/>
  <c r="X223" i="3" s="1"/>
  <c r="W222" i="3"/>
  <c r="W221" i="3" s="1"/>
  <c r="U222" i="3"/>
  <c r="U221" i="3" s="1"/>
  <c r="T222" i="3"/>
  <c r="T221" i="3" s="1"/>
  <c r="Q222" i="3"/>
  <c r="Q221" i="3" s="1"/>
  <c r="P222" i="3"/>
  <c r="P221" i="3" s="1"/>
  <c r="O222" i="3"/>
  <c r="O221" i="3" s="1"/>
  <c r="L222" i="3"/>
  <c r="L221" i="3" s="1"/>
  <c r="S220" i="3"/>
  <c r="X220" i="3" s="1"/>
  <c r="S219" i="3"/>
  <c r="X219" i="3" s="1"/>
  <c r="S218" i="3"/>
  <c r="X218" i="3" s="1"/>
  <c r="S217" i="3"/>
  <c r="X217" i="3" s="1"/>
  <c r="S216" i="3"/>
  <c r="X216" i="3" s="1"/>
  <c r="S215" i="3"/>
  <c r="X215" i="3" s="1"/>
  <c r="P215" i="3"/>
  <c r="P213" i="3" s="1"/>
  <c r="P212" i="3" s="1"/>
  <c r="L215" i="3"/>
  <c r="L213" i="3" s="1"/>
  <c r="L212" i="3" s="1"/>
  <c r="S214" i="3"/>
  <c r="X214" i="3" s="1"/>
  <c r="W213" i="3"/>
  <c r="W212" i="3" s="1"/>
  <c r="V213" i="3"/>
  <c r="V212" i="3" s="1"/>
  <c r="U213" i="3"/>
  <c r="U212" i="3" s="1"/>
  <c r="T213" i="3"/>
  <c r="T212" i="3" s="1"/>
  <c r="Q213" i="3"/>
  <c r="Q212" i="3" s="1"/>
  <c r="O213" i="3"/>
  <c r="O212" i="3" s="1"/>
  <c r="S211" i="3"/>
  <c r="X211" i="3" s="1"/>
  <c r="S210" i="3"/>
  <c r="X210" i="3" s="1"/>
  <c r="S209" i="3"/>
  <c r="X209" i="3" s="1"/>
  <c r="S208" i="3"/>
  <c r="X208" i="3" s="1"/>
  <c r="S207" i="3"/>
  <c r="X207" i="3" s="1"/>
  <c r="S206" i="3"/>
  <c r="X206" i="3" s="1"/>
  <c r="S205" i="3"/>
  <c r="X205" i="3" s="1"/>
  <c r="W204" i="3"/>
  <c r="W203" i="3" s="1"/>
  <c r="V204" i="3"/>
  <c r="V203" i="3" s="1"/>
  <c r="U204" i="3"/>
  <c r="U203" i="3" s="1"/>
  <c r="T204" i="3"/>
  <c r="T203" i="3" s="1"/>
  <c r="Q204" i="3"/>
  <c r="Q203" i="3" s="1"/>
  <c r="P204" i="3"/>
  <c r="P203" i="3" s="1"/>
  <c r="O204" i="3"/>
  <c r="O203" i="3" s="1"/>
  <c r="L204" i="3"/>
  <c r="L203" i="3" s="1"/>
  <c r="S202" i="3"/>
  <c r="X202" i="3" s="1"/>
  <c r="S201" i="3"/>
  <c r="X201" i="3" s="1"/>
  <c r="S200" i="3"/>
  <c r="X200" i="3" s="1"/>
  <c r="S199" i="3"/>
  <c r="X199" i="3" s="1"/>
  <c r="S198" i="3"/>
  <c r="X198" i="3" s="1"/>
  <c r="S197" i="3"/>
  <c r="X197" i="3" s="1"/>
  <c r="S196" i="3"/>
  <c r="X196" i="3" s="1"/>
  <c r="W195" i="3"/>
  <c r="W194" i="3" s="1"/>
  <c r="V195" i="3"/>
  <c r="V194" i="3" s="1"/>
  <c r="U195" i="3"/>
  <c r="U194" i="3" s="1"/>
  <c r="T195" i="3"/>
  <c r="T194" i="3" s="1"/>
  <c r="Q195" i="3"/>
  <c r="Q194" i="3" s="1"/>
  <c r="P195" i="3"/>
  <c r="P194" i="3" s="1"/>
  <c r="O195" i="3"/>
  <c r="O194" i="3" s="1"/>
  <c r="L195" i="3"/>
  <c r="L194" i="3" s="1"/>
  <c r="S193" i="3"/>
  <c r="X193" i="3" s="1"/>
  <c r="S192" i="3"/>
  <c r="X192" i="3" s="1"/>
  <c r="S191" i="3"/>
  <c r="X191" i="3" s="1"/>
  <c r="S190" i="3"/>
  <c r="X190" i="3" s="1"/>
  <c r="S189" i="3"/>
  <c r="X189" i="3" s="1"/>
  <c r="S188" i="3"/>
  <c r="X188" i="3" s="1"/>
  <c r="S187" i="3"/>
  <c r="X187" i="3" s="1"/>
  <c r="W186" i="3"/>
  <c r="W185" i="3" s="1"/>
  <c r="V186" i="3"/>
  <c r="V185" i="3" s="1"/>
  <c r="U186" i="3"/>
  <c r="U185" i="3" s="1"/>
  <c r="T186" i="3"/>
  <c r="T185" i="3" s="1"/>
  <c r="Q186" i="3"/>
  <c r="Q185" i="3" s="1"/>
  <c r="P186" i="3"/>
  <c r="P185" i="3" s="1"/>
  <c r="O186" i="3"/>
  <c r="O185" i="3" s="1"/>
  <c r="L186" i="3"/>
  <c r="L185" i="3" s="1"/>
  <c r="S184" i="3"/>
  <c r="X184" i="3" s="1"/>
  <c r="S183" i="3"/>
  <c r="X183" i="3" s="1"/>
  <c r="S182" i="3"/>
  <c r="X182" i="3" s="1"/>
  <c r="S181" i="3"/>
  <c r="X181" i="3" s="1"/>
  <c r="S180" i="3"/>
  <c r="X180" i="3" s="1"/>
  <c r="S179" i="3"/>
  <c r="X179" i="3" s="1"/>
  <c r="W177" i="3"/>
  <c r="W176" i="3" s="1"/>
  <c r="V177" i="3"/>
  <c r="V176" i="3" s="1"/>
  <c r="U177" i="3"/>
  <c r="U176" i="3" s="1"/>
  <c r="T177" i="3"/>
  <c r="T176" i="3" s="1"/>
  <c r="Q177" i="3"/>
  <c r="Q176" i="3" s="1"/>
  <c r="P177" i="3"/>
  <c r="P176" i="3" s="1"/>
  <c r="O177" i="3"/>
  <c r="O176" i="3" s="1"/>
  <c r="L177" i="3"/>
  <c r="L176" i="3" s="1"/>
  <c r="W174" i="3"/>
  <c r="V174" i="3"/>
  <c r="U174" i="3"/>
  <c r="T174" i="3"/>
  <c r="Q174" i="3"/>
  <c r="P174" i="3"/>
  <c r="O174" i="3"/>
  <c r="L174" i="3"/>
  <c r="W173" i="3"/>
  <c r="U173" i="3"/>
  <c r="T173" i="3"/>
  <c r="Q173" i="3"/>
  <c r="P173" i="3"/>
  <c r="O173" i="3"/>
  <c r="L173" i="3"/>
  <c r="W171" i="3"/>
  <c r="V171" i="3"/>
  <c r="U171" i="3"/>
  <c r="T171" i="3"/>
  <c r="Q171" i="3"/>
  <c r="P171" i="3"/>
  <c r="O171" i="3"/>
  <c r="L171" i="3"/>
  <c r="W170" i="3"/>
  <c r="U170" i="3"/>
  <c r="T170" i="3"/>
  <c r="Q170" i="3"/>
  <c r="P170" i="3"/>
  <c r="O170" i="3"/>
  <c r="L170" i="3"/>
  <c r="W169" i="3"/>
  <c r="V169" i="3"/>
  <c r="U169" i="3"/>
  <c r="T169" i="3"/>
  <c r="Q169" i="3"/>
  <c r="P169" i="3"/>
  <c r="O169" i="3"/>
  <c r="L169" i="3"/>
  <c r="W168" i="3"/>
  <c r="U168" i="3"/>
  <c r="T168" i="3"/>
  <c r="Q168" i="3"/>
  <c r="O168" i="3"/>
  <c r="V164" i="3"/>
  <c r="F9" i="5" s="1"/>
  <c r="F13" i="5" s="1"/>
  <c r="U164" i="3"/>
  <c r="E9" i="5" s="1"/>
  <c r="E13" i="5" s="1"/>
  <c r="S162" i="3"/>
  <c r="X162" i="3" s="1"/>
  <c r="R162" i="3"/>
  <c r="S161" i="3"/>
  <c r="X161" i="3" s="1"/>
  <c r="R161" i="3"/>
  <c r="S160" i="3"/>
  <c r="X160" i="3" s="1"/>
  <c r="R160" i="3"/>
  <c r="S159" i="3"/>
  <c r="X159" i="3" s="1"/>
  <c r="R159" i="3"/>
  <c r="S158" i="3"/>
  <c r="X158" i="3" s="1"/>
  <c r="R158" i="3"/>
  <c r="S157" i="3"/>
  <c r="X157" i="3" s="1"/>
  <c r="R157" i="3"/>
  <c r="S156" i="3"/>
  <c r="R156" i="3"/>
  <c r="S148" i="3"/>
  <c r="S147" i="3" s="1"/>
  <c r="R148" i="3"/>
  <c r="R147" i="3" s="1"/>
  <c r="S138" i="3"/>
  <c r="S137" i="3" s="1"/>
  <c r="R138" i="3"/>
  <c r="R137" i="3" s="1"/>
  <c r="S136" i="3"/>
  <c r="R136" i="3"/>
  <c r="W135" i="3"/>
  <c r="W116" i="3" s="1"/>
  <c r="V135" i="3"/>
  <c r="V116" i="3" s="1"/>
  <c r="U135" i="3"/>
  <c r="U116" i="3" s="1"/>
  <c r="T135" i="3"/>
  <c r="T116" i="3" s="1"/>
  <c r="Q135" i="3"/>
  <c r="Q116" i="3" s="1"/>
  <c r="P135" i="3"/>
  <c r="P116" i="3" s="1"/>
  <c r="O135" i="3"/>
  <c r="O116" i="3" s="1"/>
  <c r="N135" i="3"/>
  <c r="N116" i="3" s="1"/>
  <c r="M135" i="3"/>
  <c r="M116" i="3" s="1"/>
  <c r="L135" i="3"/>
  <c r="L116" i="3" s="1"/>
  <c r="S131" i="3"/>
  <c r="S130" i="3" s="1"/>
  <c r="R131" i="3"/>
  <c r="R130" i="3" s="1"/>
  <c r="S126" i="3"/>
  <c r="X126" i="3" s="1"/>
  <c r="R126" i="3"/>
  <c r="S125" i="3"/>
  <c r="X125" i="3" s="1"/>
  <c r="R125" i="3"/>
  <c r="S124" i="3"/>
  <c r="X124" i="3" s="1"/>
  <c r="R124" i="3"/>
  <c r="S123" i="3"/>
  <c r="X123" i="3" s="1"/>
  <c r="R123" i="3"/>
  <c r="S122" i="3"/>
  <c r="X122" i="3" s="1"/>
  <c r="R122" i="3"/>
  <c r="S121" i="3"/>
  <c r="X121" i="3" s="1"/>
  <c r="R121" i="3"/>
  <c r="S120" i="3"/>
  <c r="X120" i="3" s="1"/>
  <c r="R120" i="3"/>
  <c r="S119" i="3"/>
  <c r="X119" i="3" s="1"/>
  <c r="R119" i="3"/>
  <c r="S118" i="3"/>
  <c r="X118" i="3" s="1"/>
  <c r="R118" i="3"/>
  <c r="S111" i="3"/>
  <c r="S110" i="3" s="1"/>
  <c r="R111" i="3"/>
  <c r="R110" i="3" s="1"/>
  <c r="W109" i="3"/>
  <c r="V109" i="3"/>
  <c r="U109" i="3"/>
  <c r="T109" i="3"/>
  <c r="Q109" i="3"/>
  <c r="P109" i="3"/>
  <c r="O109" i="3"/>
  <c r="N109" i="3"/>
  <c r="M109" i="3"/>
  <c r="L109" i="3"/>
  <c r="S108" i="3"/>
  <c r="W107" i="3"/>
  <c r="V107" i="3"/>
  <c r="U107" i="3"/>
  <c r="T107" i="3"/>
  <c r="R107" i="3"/>
  <c r="Q107" i="3"/>
  <c r="P107" i="3"/>
  <c r="O107" i="3"/>
  <c r="N107" i="3"/>
  <c r="M107" i="3"/>
  <c r="L107" i="3"/>
  <c r="S101" i="3"/>
  <c r="S100" i="3" s="1"/>
  <c r="R101" i="3"/>
  <c r="R100" i="3" s="1"/>
  <c r="S99" i="3"/>
  <c r="X99" i="3" s="1"/>
  <c r="R99" i="3"/>
  <c r="S98" i="3"/>
  <c r="X98" i="3" s="1"/>
  <c r="R98" i="3"/>
  <c r="S97" i="3"/>
  <c r="X97" i="3" s="1"/>
  <c r="R97" i="3"/>
  <c r="W96" i="3"/>
  <c r="V96" i="3"/>
  <c r="U96" i="3"/>
  <c r="T96" i="3"/>
  <c r="Q96" i="3"/>
  <c r="P96" i="3"/>
  <c r="O96" i="3"/>
  <c r="N96" i="3"/>
  <c r="M96" i="3"/>
  <c r="L96" i="3"/>
  <c r="L87" i="3" s="1"/>
  <c r="S89" i="3"/>
  <c r="S88" i="3" s="1"/>
  <c r="R89" i="3"/>
  <c r="R88" i="3" s="1"/>
  <c r="S86" i="3"/>
  <c r="X86" i="3" s="1"/>
  <c r="R86" i="3"/>
  <c r="S85" i="3"/>
  <c r="X85" i="3" s="1"/>
  <c r="R85" i="3"/>
  <c r="S84" i="3"/>
  <c r="X84" i="3" s="1"/>
  <c r="R84" i="3"/>
  <c r="R83" i="3"/>
  <c r="W82" i="3"/>
  <c r="V82" i="3"/>
  <c r="U82" i="3"/>
  <c r="T82" i="3"/>
  <c r="Q82" i="3"/>
  <c r="P82" i="3"/>
  <c r="O82" i="3"/>
  <c r="N82" i="3"/>
  <c r="M82" i="3"/>
  <c r="L82" i="3"/>
  <c r="S81" i="3"/>
  <c r="R81" i="3"/>
  <c r="O81" i="3"/>
  <c r="O80" i="3" s="1"/>
  <c r="W80" i="3"/>
  <c r="V80" i="3"/>
  <c r="U80" i="3"/>
  <c r="T80" i="3"/>
  <c r="Q80" i="3"/>
  <c r="P80" i="3"/>
  <c r="N80" i="3"/>
  <c r="M80" i="3"/>
  <c r="L80" i="3"/>
  <c r="S79" i="3"/>
  <c r="X79" i="3" s="1"/>
  <c r="R79" i="3"/>
  <c r="S78" i="3"/>
  <c r="X78" i="3" s="1"/>
  <c r="R78" i="3"/>
  <c r="S77" i="3"/>
  <c r="X77" i="3" s="1"/>
  <c r="R77" i="3"/>
  <c r="W76" i="3"/>
  <c r="V76" i="3"/>
  <c r="U76" i="3"/>
  <c r="T76" i="3"/>
  <c r="Q76" i="3"/>
  <c r="P76" i="3"/>
  <c r="O76" i="3"/>
  <c r="N76" i="3"/>
  <c r="M76" i="3"/>
  <c r="L76" i="3"/>
  <c r="S75" i="3"/>
  <c r="X75" i="3" s="1"/>
  <c r="R75" i="3"/>
  <c r="S74" i="3"/>
  <c r="X74" i="3" s="1"/>
  <c r="R74" i="3"/>
  <c r="S73" i="3"/>
  <c r="X73" i="3" s="1"/>
  <c r="R73" i="3"/>
  <c r="W72" i="3"/>
  <c r="V72" i="3"/>
  <c r="U72" i="3"/>
  <c r="T72" i="3"/>
  <c r="Q72" i="3"/>
  <c r="P72" i="3"/>
  <c r="O72" i="3"/>
  <c r="N72" i="3"/>
  <c r="M72" i="3"/>
  <c r="L72" i="3"/>
  <c r="S71" i="3"/>
  <c r="X71" i="3" s="1"/>
  <c r="R71" i="3"/>
  <c r="S70" i="3"/>
  <c r="X70" i="3" s="1"/>
  <c r="R70" i="3"/>
  <c r="S69" i="3"/>
  <c r="X69" i="3" s="1"/>
  <c r="R69" i="3"/>
  <c r="S68" i="3"/>
  <c r="X68" i="3" s="1"/>
  <c r="R68" i="3"/>
  <c r="S67" i="3"/>
  <c r="X67" i="3" s="1"/>
  <c r="R67" i="3"/>
  <c r="O67" i="3"/>
  <c r="S66" i="3"/>
  <c r="X66" i="3" s="1"/>
  <c r="R66" i="3"/>
  <c r="O66" i="3"/>
  <c r="S65" i="3"/>
  <c r="X65" i="3" s="1"/>
  <c r="R65" i="3"/>
  <c r="O65" i="3"/>
  <c r="S64" i="3"/>
  <c r="X64" i="3" s="1"/>
  <c r="R64" i="3"/>
  <c r="O64" i="3"/>
  <c r="S63" i="3"/>
  <c r="X63" i="3" s="1"/>
  <c r="R63" i="3"/>
  <c r="O63" i="3"/>
  <c r="S62" i="3"/>
  <c r="X62" i="3" s="1"/>
  <c r="R62" i="3"/>
  <c r="O62" i="3"/>
  <c r="S61" i="3"/>
  <c r="X61" i="3" s="1"/>
  <c r="R61" i="3"/>
  <c r="O61" i="3"/>
  <c r="W60" i="3"/>
  <c r="V60" i="3"/>
  <c r="U60" i="3"/>
  <c r="T60" i="3"/>
  <c r="Q60" i="3"/>
  <c r="P60" i="3"/>
  <c r="N60" i="3"/>
  <c r="M60" i="3"/>
  <c r="L60" i="3"/>
  <c r="S59" i="3"/>
  <c r="X59" i="3" s="1"/>
  <c r="R59" i="3"/>
  <c r="S58" i="3"/>
  <c r="X58" i="3" s="1"/>
  <c r="R58" i="3"/>
  <c r="S57" i="3"/>
  <c r="X57" i="3" s="1"/>
  <c r="R57" i="3"/>
  <c r="S56" i="3"/>
  <c r="X56" i="3" s="1"/>
  <c r="R56" i="3"/>
  <c r="S55" i="3"/>
  <c r="X55" i="3" s="1"/>
  <c r="R55" i="3"/>
  <c r="W54" i="3"/>
  <c r="V54" i="3"/>
  <c r="U54" i="3"/>
  <c r="T54" i="3"/>
  <c r="Q54" i="3"/>
  <c r="P54" i="3"/>
  <c r="O54" i="3"/>
  <c r="N54" i="3"/>
  <c r="M54" i="3"/>
  <c r="L54" i="3"/>
  <c r="S52" i="3"/>
  <c r="Q52" i="3"/>
  <c r="Q51" i="3" s="1"/>
  <c r="O52" i="3"/>
  <c r="O51" i="3" s="1"/>
  <c r="L52" i="3"/>
  <c r="R52" i="3" s="1"/>
  <c r="W51" i="3"/>
  <c r="V51" i="3"/>
  <c r="U51" i="3"/>
  <c r="T51" i="3"/>
  <c r="P51" i="3"/>
  <c r="N51" i="3"/>
  <c r="M51" i="3"/>
  <c r="S50" i="3"/>
  <c r="X50" i="3" s="1"/>
  <c r="R50" i="3"/>
  <c r="S49" i="3"/>
  <c r="X49" i="3" s="1"/>
  <c r="R49" i="3"/>
  <c r="T48" i="3"/>
  <c r="S48" i="3" s="1"/>
  <c r="X48" i="3" s="1"/>
  <c r="Q48" i="3"/>
  <c r="Q45" i="3" s="1"/>
  <c r="O48" i="3"/>
  <c r="L48" i="3"/>
  <c r="L45" i="3" s="1"/>
  <c r="S47" i="3"/>
  <c r="X47" i="3" s="1"/>
  <c r="P47" i="3"/>
  <c r="R47" i="3" s="1"/>
  <c r="O47" i="3"/>
  <c r="S46" i="3"/>
  <c r="X46" i="3" s="1"/>
  <c r="W45" i="3"/>
  <c r="V45" i="3"/>
  <c r="U45" i="3"/>
  <c r="N45" i="3"/>
  <c r="M45" i="3"/>
  <c r="S43" i="3"/>
  <c r="X43" i="3" s="1"/>
  <c r="R43" i="3"/>
  <c r="S42" i="3"/>
  <c r="X42" i="3" s="1"/>
  <c r="R42" i="3"/>
  <c r="W41" i="3"/>
  <c r="W40" i="3" s="1"/>
  <c r="V41" i="3"/>
  <c r="V40" i="3" s="1"/>
  <c r="U41" i="3"/>
  <c r="U40" i="3" s="1"/>
  <c r="T41" i="3"/>
  <c r="T40" i="3" s="1"/>
  <c r="Q41" i="3"/>
  <c r="Q40" i="3" s="1"/>
  <c r="P41" i="3"/>
  <c r="P40" i="3" s="1"/>
  <c r="O41" i="3"/>
  <c r="O40" i="3" s="1"/>
  <c r="N41" i="3"/>
  <c r="N40" i="3" s="1"/>
  <c r="M41" i="3"/>
  <c r="M40" i="3" s="1"/>
  <c r="L41" i="3"/>
  <c r="L40" i="3" s="1"/>
  <c r="S39" i="3"/>
  <c r="X39" i="3" s="1"/>
  <c r="R39" i="3"/>
  <c r="S38" i="3"/>
  <c r="X38" i="3" s="1"/>
  <c r="R38" i="3"/>
  <c r="S37" i="3"/>
  <c r="X37" i="3" s="1"/>
  <c r="R37" i="3"/>
  <c r="S36" i="3"/>
  <c r="X36" i="3" s="1"/>
  <c r="R36" i="3"/>
  <c r="S35" i="3"/>
  <c r="X35" i="3" s="1"/>
  <c r="R35" i="3"/>
  <c r="S34" i="3"/>
  <c r="X34" i="3" s="1"/>
  <c r="R34" i="3"/>
  <c r="O34" i="3"/>
  <c r="O33" i="3" s="1"/>
  <c r="W33" i="3"/>
  <c r="V33" i="3"/>
  <c r="U33" i="3"/>
  <c r="T33" i="3"/>
  <c r="Q33" i="3"/>
  <c r="P33" i="3"/>
  <c r="N33" i="3"/>
  <c r="M33" i="3"/>
  <c r="L33" i="3"/>
  <c r="S32" i="3"/>
  <c r="X32" i="3" s="1"/>
  <c r="R32" i="3"/>
  <c r="S31" i="3"/>
  <c r="X31" i="3" s="1"/>
  <c r="R31" i="3"/>
  <c r="S30" i="3"/>
  <c r="X30" i="3" s="1"/>
  <c r="R30" i="3"/>
  <c r="S29" i="3"/>
  <c r="X29" i="3" s="1"/>
  <c r="R29" i="3"/>
  <c r="W28" i="3"/>
  <c r="V28" i="3"/>
  <c r="U28" i="3"/>
  <c r="T28" i="3"/>
  <c r="Q28" i="3"/>
  <c r="P28" i="3"/>
  <c r="O28" i="3"/>
  <c r="N28" i="3"/>
  <c r="M28" i="3"/>
  <c r="L28" i="3"/>
  <c r="S27" i="3"/>
  <c r="X27" i="3" s="1"/>
  <c r="R27" i="3"/>
  <c r="S26" i="3"/>
  <c r="X26" i="3" s="1"/>
  <c r="R26" i="3"/>
  <c r="S25" i="3"/>
  <c r="X25" i="3" s="1"/>
  <c r="R25" i="3"/>
  <c r="O25" i="3"/>
  <c r="O24" i="3" s="1"/>
  <c r="V24" i="3"/>
  <c r="U24" i="3"/>
  <c r="T24" i="3"/>
  <c r="Q24" i="3"/>
  <c r="P24" i="3"/>
  <c r="N24" i="3"/>
  <c r="M24" i="3"/>
  <c r="L24" i="3"/>
  <c r="S23" i="3"/>
  <c r="R23" i="3"/>
  <c r="T22" i="3"/>
  <c r="Q22" i="3"/>
  <c r="P22" i="3"/>
  <c r="O22" i="3"/>
  <c r="N22" i="3"/>
  <c r="M22" i="3"/>
  <c r="L22" i="3"/>
  <c r="U19" i="3"/>
  <c r="T19" i="3"/>
  <c r="AX17" i="3"/>
  <c r="AX16" i="3" s="1"/>
  <c r="AW17" i="3"/>
  <c r="AW16" i="3" s="1"/>
  <c r="AV17" i="3"/>
  <c r="AU17" i="3"/>
  <c r="X100" i="2"/>
  <c r="T100" i="2"/>
  <c r="S100" i="2"/>
  <c r="R100" i="2"/>
  <c r="Q100" i="2"/>
  <c r="O100" i="2"/>
  <c r="N100" i="2"/>
  <c r="M100" i="2"/>
  <c r="L100" i="2"/>
  <c r="X97" i="2"/>
  <c r="T97" i="2"/>
  <c r="S97" i="2"/>
  <c r="R97" i="2"/>
  <c r="Q97" i="2"/>
  <c r="O97" i="2"/>
  <c r="N97" i="2"/>
  <c r="M97" i="2"/>
  <c r="L97" i="2"/>
  <c r="P96" i="2"/>
  <c r="T75" i="2"/>
  <c r="S75" i="2"/>
  <c r="R75" i="2"/>
  <c r="Q75" i="2"/>
  <c r="P75" i="2"/>
  <c r="O75" i="2"/>
  <c r="N75" i="2"/>
  <c r="M75" i="2"/>
  <c r="L75" i="2"/>
  <c r="T73" i="2"/>
  <c r="S73" i="2"/>
  <c r="R73" i="2"/>
  <c r="Q73" i="2"/>
  <c r="O73" i="2"/>
  <c r="N73" i="2"/>
  <c r="M73" i="2"/>
  <c r="L73" i="2"/>
  <c r="X72" i="2"/>
  <c r="T71" i="2"/>
  <c r="T70" i="2" s="1"/>
  <c r="S70" i="2"/>
  <c r="R70" i="2"/>
  <c r="Q70" i="2"/>
  <c r="O70" i="2"/>
  <c r="N70" i="2"/>
  <c r="M70" i="2"/>
  <c r="L70" i="2"/>
  <c r="X66" i="2"/>
  <c r="T66" i="2"/>
  <c r="S66" i="2"/>
  <c r="R66" i="2"/>
  <c r="Q66" i="2"/>
  <c r="P66" i="2"/>
  <c r="P65" i="2" s="1"/>
  <c r="O66" i="2"/>
  <c r="N66" i="2"/>
  <c r="M66" i="2"/>
  <c r="L66" i="2"/>
  <c r="T58" i="2"/>
  <c r="T57" i="2" s="1"/>
  <c r="S58" i="2"/>
  <c r="S57" i="2" s="1"/>
  <c r="R58" i="2"/>
  <c r="R57" i="2" s="1"/>
  <c r="Q58" i="2"/>
  <c r="Q57" i="2" s="1"/>
  <c r="O58" i="2"/>
  <c r="O57" i="2" s="1"/>
  <c r="N58" i="2"/>
  <c r="N57" i="2" s="1"/>
  <c r="M58" i="2"/>
  <c r="M57" i="2" s="1"/>
  <c r="L58" i="2"/>
  <c r="L57" i="2" s="1"/>
  <c r="P48" i="2"/>
  <c r="T49" i="2"/>
  <c r="S49" i="2"/>
  <c r="S48" i="2" s="1"/>
  <c r="R49" i="2"/>
  <c r="Q49" i="2"/>
  <c r="O49" i="2"/>
  <c r="N49" i="2"/>
  <c r="M49" i="2"/>
  <c r="L49" i="2"/>
  <c r="X48" i="2"/>
  <c r="T37" i="2"/>
  <c r="T36" i="2" s="1"/>
  <c r="S37" i="2"/>
  <c r="S36" i="2" s="1"/>
  <c r="R37" i="2"/>
  <c r="R36" i="2" s="1"/>
  <c r="M37" i="2"/>
  <c r="M36" i="2" s="1"/>
  <c r="L37" i="2"/>
  <c r="R25" i="2"/>
  <c r="R24" i="2"/>
  <c r="T23" i="2" s="1"/>
  <c r="X23" i="2"/>
  <c r="X22" i="2" s="1"/>
  <c r="S23" i="2"/>
  <c r="Q23" i="2"/>
  <c r="P23" i="2"/>
  <c r="O23" i="2"/>
  <c r="N23" i="2"/>
  <c r="M23" i="2"/>
  <c r="L23" i="2"/>
  <c r="T16" i="2"/>
  <c r="S16" i="2"/>
  <c r="R16" i="2"/>
  <c r="Q16" i="2"/>
  <c r="P16" i="2"/>
  <c r="O16" i="2"/>
  <c r="N16" i="2"/>
  <c r="M16" i="2"/>
  <c r="L16" i="2"/>
  <c r="T12" i="2"/>
  <c r="S12" i="2"/>
  <c r="R12" i="2"/>
  <c r="Q12" i="2"/>
  <c r="P12" i="2"/>
  <c r="O12" i="2"/>
  <c r="N12" i="2"/>
  <c r="M12" i="2"/>
  <c r="L12" i="2"/>
  <c r="R90" i="1"/>
  <c r="R89" i="1"/>
  <c r="R88" i="1"/>
  <c r="T87" i="1"/>
  <c r="S87" i="1"/>
  <c r="N87" i="1"/>
  <c r="M87" i="1"/>
  <c r="L87" i="1"/>
  <c r="R84" i="1"/>
  <c r="R83" i="1" s="1"/>
  <c r="N83" i="1"/>
  <c r="M83" i="1"/>
  <c r="L83" i="1"/>
  <c r="R82" i="1"/>
  <c r="R81" i="1" s="1"/>
  <c r="T81" i="1"/>
  <c r="S81" i="1"/>
  <c r="N81" i="1"/>
  <c r="M81" i="1"/>
  <c r="L81" i="1"/>
  <c r="R79" i="1"/>
  <c r="R78" i="1"/>
  <c r="R76" i="1"/>
  <c r="C13" i="10" s="1"/>
  <c r="C11" i="10" s="1"/>
  <c r="E11" i="10" s="1"/>
  <c r="M75" i="1"/>
  <c r="R72" i="1"/>
  <c r="R71" i="1"/>
  <c r="T70" i="1"/>
  <c r="S70" i="1"/>
  <c r="N70" i="1"/>
  <c r="M70" i="1"/>
  <c r="L70" i="1"/>
  <c r="R69" i="1"/>
  <c r="R68" i="1"/>
  <c r="R67" i="1"/>
  <c r="R66" i="1"/>
  <c r="R65" i="1"/>
  <c r="T64" i="1"/>
  <c r="T63" i="1" s="1"/>
  <c r="S64" i="1"/>
  <c r="S63" i="1" s="1"/>
  <c r="N64" i="1"/>
  <c r="N63" i="1" s="1"/>
  <c r="M64" i="1"/>
  <c r="M63" i="1" s="1"/>
  <c r="L64" i="1"/>
  <c r="R62" i="1"/>
  <c r="R61" i="1"/>
  <c r="R60" i="1"/>
  <c r="C23" i="10" s="1"/>
  <c r="C21" i="10" s="1"/>
  <c r="E21" i="10" s="1"/>
  <c r="T59" i="1"/>
  <c r="T58" i="1" s="1"/>
  <c r="S59" i="1"/>
  <c r="S58" i="1" s="1"/>
  <c r="N59" i="1"/>
  <c r="N58" i="1" s="1"/>
  <c r="M59" i="1"/>
  <c r="M58" i="1" s="1"/>
  <c r="L59" i="1"/>
  <c r="L58" i="1" s="1"/>
  <c r="R57" i="1"/>
  <c r="T56" i="1"/>
  <c r="T55" i="1" s="1"/>
  <c r="S56" i="1"/>
  <c r="S55" i="1" s="1"/>
  <c r="N56" i="1"/>
  <c r="N55" i="1" s="1"/>
  <c r="M56" i="1"/>
  <c r="M55" i="1" s="1"/>
  <c r="L56" i="1"/>
  <c r="L55" i="1" s="1"/>
  <c r="R54" i="1"/>
  <c r="R53" i="1"/>
  <c r="R52" i="1"/>
  <c r="R51" i="1"/>
  <c r="R50" i="1"/>
  <c r="R49" i="1"/>
  <c r="R48" i="1"/>
  <c r="T47" i="1"/>
  <c r="S47" i="1"/>
  <c r="N47" i="1"/>
  <c r="M47" i="1"/>
  <c r="L47" i="1"/>
  <c r="R44" i="1"/>
  <c r="R43" i="1" s="1"/>
  <c r="T43" i="1"/>
  <c r="S43" i="1"/>
  <c r="N43" i="1"/>
  <c r="M43" i="1"/>
  <c r="L43" i="1"/>
  <c r="R41" i="1"/>
  <c r="R40" i="1" s="1"/>
  <c r="T40" i="1"/>
  <c r="S40" i="1"/>
  <c r="N40" i="1"/>
  <c r="M40" i="1"/>
  <c r="L40" i="1"/>
  <c r="R39" i="1"/>
  <c r="R38" i="1" s="1"/>
  <c r="T38" i="1"/>
  <c r="S38" i="1"/>
  <c r="N38" i="1"/>
  <c r="M38" i="1"/>
  <c r="L38" i="1"/>
  <c r="R37" i="1"/>
  <c r="R36" i="1" s="1"/>
  <c r="T36" i="1"/>
  <c r="S36" i="1"/>
  <c r="N36" i="1"/>
  <c r="M36" i="1"/>
  <c r="L36" i="1"/>
  <c r="R35" i="1"/>
  <c r="R34" i="1"/>
  <c r="T33" i="1"/>
  <c r="S33" i="1"/>
  <c r="N33" i="1"/>
  <c r="M33" i="1"/>
  <c r="L33" i="1"/>
  <c r="R31" i="1"/>
  <c r="T30" i="1"/>
  <c r="T29" i="1" s="1"/>
  <c r="S30" i="1"/>
  <c r="S29" i="1" s="1"/>
  <c r="N30" i="1"/>
  <c r="N29" i="1" s="1"/>
  <c r="M30" i="1"/>
  <c r="M29" i="1" s="1"/>
  <c r="L30" i="1"/>
  <c r="L29" i="1" s="1"/>
  <c r="R28" i="1"/>
  <c r="R27" i="1" s="1"/>
  <c r="T27" i="1"/>
  <c r="S27" i="1"/>
  <c r="N27" i="1"/>
  <c r="M27" i="1"/>
  <c r="L27" i="1"/>
  <c r="R26" i="1"/>
  <c r="R25" i="1" s="1"/>
  <c r="T25" i="1"/>
  <c r="S25" i="1"/>
  <c r="N25" i="1"/>
  <c r="M25" i="1"/>
  <c r="L25" i="1"/>
  <c r="R24" i="1"/>
  <c r="R23" i="1" s="1"/>
  <c r="T23" i="1"/>
  <c r="S23" i="1"/>
  <c r="N23" i="1"/>
  <c r="M23" i="1"/>
  <c r="L23" i="1"/>
  <c r="R20" i="1"/>
  <c r="R19" i="1"/>
  <c r="R18" i="1"/>
  <c r="R17" i="1"/>
  <c r="R16" i="1"/>
  <c r="R15" i="1"/>
  <c r="R14" i="1" s="1"/>
  <c r="L63" i="1" l="1"/>
  <c r="Q72" i="2"/>
  <c r="R30" i="1"/>
  <c r="R29" i="1" s="1"/>
  <c r="C28" i="10"/>
  <c r="C26" i="10" s="1"/>
  <c r="E26" i="10" s="1"/>
  <c r="R56" i="1"/>
  <c r="R55" i="1" s="1"/>
  <c r="C18" i="10"/>
  <c r="C16" i="10" s="1"/>
  <c r="E16" i="10" s="1"/>
  <c r="L51" i="3"/>
  <c r="L44" i="3" s="1"/>
  <c r="R87" i="1"/>
  <c r="P87" i="3"/>
  <c r="X89" i="3"/>
  <c r="X88" i="3" s="1"/>
  <c r="X138" i="3"/>
  <c r="X137" i="3" s="1"/>
  <c r="S154" i="3"/>
  <c r="X154" i="3" s="1"/>
  <c r="X156" i="3"/>
  <c r="S22" i="3"/>
  <c r="X22" i="3" s="1"/>
  <c r="X23" i="3"/>
  <c r="S80" i="3"/>
  <c r="X80" i="3" s="1"/>
  <c r="X81" i="3"/>
  <c r="X101" i="3"/>
  <c r="X100" i="3" s="1"/>
  <c r="S107" i="3"/>
  <c r="X107" i="3" s="1"/>
  <c r="X108" i="3"/>
  <c r="X111" i="3"/>
  <c r="X110" i="3" s="1"/>
  <c r="X131" i="3"/>
  <c r="X130" i="3" s="1"/>
  <c r="S135" i="3"/>
  <c r="X135" i="3" s="1"/>
  <c r="X136" i="3"/>
  <c r="X148" i="3"/>
  <c r="X147" i="3" s="1"/>
  <c r="S51" i="3"/>
  <c r="X51" i="3" s="1"/>
  <c r="X52" i="3"/>
  <c r="V87" i="3"/>
  <c r="M87" i="3"/>
  <c r="Q87" i="3"/>
  <c r="N87" i="3"/>
  <c r="T87" i="3"/>
  <c r="W87" i="3"/>
  <c r="O87" i="3"/>
  <c r="U87" i="3"/>
  <c r="R117" i="3"/>
  <c r="R116" i="3" s="1"/>
  <c r="S117" i="3"/>
  <c r="AV16" i="3"/>
  <c r="P168" i="3"/>
  <c r="T96" i="2"/>
  <c r="M65" i="2"/>
  <c r="AT257" i="3"/>
  <c r="C7" i="5"/>
  <c r="C9" i="5" s="1"/>
  <c r="C13" i="5"/>
  <c r="S300" i="3"/>
  <c r="X300" i="3" s="1"/>
  <c r="R70" i="1"/>
  <c r="S32" i="1"/>
  <c r="S13" i="1" s="1"/>
  <c r="T32" i="1"/>
  <c r="T13" i="1" s="1"/>
  <c r="R64" i="1"/>
  <c r="R75" i="1"/>
  <c r="O22" i="2"/>
  <c r="R48" i="2"/>
  <c r="P80" i="2"/>
  <c r="O45" i="3"/>
  <c r="O44" i="3" s="1"/>
  <c r="S24" i="3"/>
  <c r="X24" i="3" s="1"/>
  <c r="U44" i="3"/>
  <c r="S270" i="3"/>
  <c r="X270" i="3" s="1"/>
  <c r="V222" i="3"/>
  <c r="V221" i="3" s="1"/>
  <c r="V44" i="3"/>
  <c r="S96" i="3"/>
  <c r="X96" i="3" s="1"/>
  <c r="U53" i="3"/>
  <c r="W53" i="3"/>
  <c r="S72" i="3"/>
  <c r="X72" i="3" s="1"/>
  <c r="S164" i="3"/>
  <c r="X164" i="3" s="1"/>
  <c r="S19" i="3"/>
  <c r="R80" i="3"/>
  <c r="S249" i="3"/>
  <c r="T45" i="3"/>
  <c r="T44" i="3" s="1"/>
  <c r="S213" i="3"/>
  <c r="Q44" i="3"/>
  <c r="U258" i="3"/>
  <c r="U257" i="3" s="1"/>
  <c r="T53" i="3"/>
  <c r="Q53" i="3"/>
  <c r="L168" i="3"/>
  <c r="S177" i="3"/>
  <c r="S33" i="3"/>
  <c r="X33" i="3" s="1"/>
  <c r="O60" i="3"/>
  <c r="O53" i="3" s="1"/>
  <c r="S60" i="3"/>
  <c r="X60" i="3" s="1"/>
  <c r="S41" i="3"/>
  <c r="S54" i="3"/>
  <c r="X54" i="3" s="1"/>
  <c r="S168" i="3"/>
  <c r="X168" i="3" s="1"/>
  <c r="N53" i="3"/>
  <c r="S312" i="3"/>
  <c r="X312" i="3" s="1"/>
  <c r="N44" i="3"/>
  <c r="S282" i="3"/>
  <c r="X282" i="3" s="1"/>
  <c r="V231" i="3"/>
  <c r="V230" i="3" s="1"/>
  <c r="R33" i="3"/>
  <c r="R21" i="3" s="1"/>
  <c r="Q166" i="3"/>
  <c r="Q165" i="3" s="1"/>
  <c r="S204" i="3"/>
  <c r="S170" i="3"/>
  <c r="X170" i="3" s="1"/>
  <c r="S276" i="3"/>
  <c r="X276" i="3" s="1"/>
  <c r="S28" i="3"/>
  <c r="X28" i="3" s="1"/>
  <c r="S76" i="3"/>
  <c r="X76" i="3" s="1"/>
  <c r="S259" i="3"/>
  <c r="X259" i="3" s="1"/>
  <c r="P45" i="3"/>
  <c r="P44" i="3" s="1"/>
  <c r="V53" i="3"/>
  <c r="S195" i="3"/>
  <c r="S240" i="3"/>
  <c r="S260" i="3"/>
  <c r="X260" i="3" s="1"/>
  <c r="S294" i="3"/>
  <c r="X294" i="3" s="1"/>
  <c r="M53" i="3"/>
  <c r="S82" i="3"/>
  <c r="X82" i="3" s="1"/>
  <c r="S109" i="3"/>
  <c r="X109" i="3" s="1"/>
  <c r="S222" i="3"/>
  <c r="S261" i="3"/>
  <c r="X261" i="3" s="1"/>
  <c r="S262" i="3"/>
  <c r="X262" i="3" s="1"/>
  <c r="S288" i="3"/>
  <c r="X288" i="3" s="1"/>
  <c r="W44" i="3"/>
  <c r="S169" i="3"/>
  <c r="X169" i="3" s="1"/>
  <c r="S174" i="3"/>
  <c r="X174" i="3" s="1"/>
  <c r="M44" i="3"/>
  <c r="S45" i="3"/>
  <c r="P53" i="3"/>
  <c r="S306" i="3"/>
  <c r="X306" i="3" s="1"/>
  <c r="T258" i="3"/>
  <c r="T257" i="3" s="1"/>
  <c r="P22" i="2"/>
  <c r="P11" i="2"/>
  <c r="N96" i="2"/>
  <c r="R80" i="2"/>
  <c r="T80" i="2"/>
  <c r="L80" i="2"/>
  <c r="Q22" i="2"/>
  <c r="R23" i="2"/>
  <c r="R22" i="2" s="1"/>
  <c r="R65" i="2"/>
  <c r="L96" i="2"/>
  <c r="S72" i="2"/>
  <c r="L11" i="2"/>
  <c r="T11" i="2"/>
  <c r="R96" i="2"/>
  <c r="M96" i="2"/>
  <c r="T22" i="2"/>
  <c r="O80" i="2"/>
  <c r="R47" i="1"/>
  <c r="R59" i="1"/>
  <c r="R58" i="1" s="1"/>
  <c r="M72" i="2"/>
  <c r="L22" i="2"/>
  <c r="AT17" i="3"/>
  <c r="T65" i="2"/>
  <c r="N65" i="2"/>
  <c r="Q96" i="2"/>
  <c r="M11" i="2"/>
  <c r="Q11" i="2"/>
  <c r="M22" i="2"/>
  <c r="O48" i="2"/>
  <c r="T48" i="2"/>
  <c r="O11" i="2"/>
  <c r="Q65" i="2"/>
  <c r="Q80" i="2"/>
  <c r="O96" i="2"/>
  <c r="S22" i="2"/>
  <c r="N11" i="2"/>
  <c r="R11" i="2"/>
  <c r="S65" i="2"/>
  <c r="N80" i="2"/>
  <c r="S11" i="2"/>
  <c r="N22" i="2"/>
  <c r="N48" i="2"/>
  <c r="O65" i="2"/>
  <c r="T72" i="2"/>
  <c r="Q48" i="2"/>
  <c r="R72" i="2"/>
  <c r="O72" i="2"/>
  <c r="L72" i="2"/>
  <c r="L48" i="2"/>
  <c r="M80" i="2"/>
  <c r="S80" i="2"/>
  <c r="S96" i="2"/>
  <c r="L65" i="2"/>
  <c r="L36" i="2"/>
  <c r="M48" i="2"/>
  <c r="N72" i="2"/>
  <c r="S42" i="1"/>
  <c r="N42" i="1"/>
  <c r="L42" i="1"/>
  <c r="M32" i="1"/>
  <c r="M13" i="1" s="1"/>
  <c r="R33" i="1"/>
  <c r="R32" i="1" s="1"/>
  <c r="L32" i="1"/>
  <c r="L13" i="1" s="1"/>
  <c r="M42" i="1"/>
  <c r="N32" i="1"/>
  <c r="N13" i="1" s="1"/>
  <c r="T42" i="1"/>
  <c r="K166" i="3"/>
  <c r="S231" i="3"/>
  <c r="X231" i="3" s="1"/>
  <c r="L166" i="3"/>
  <c r="L165" i="3" s="1"/>
  <c r="W166" i="3"/>
  <c r="W165" i="3" s="1"/>
  <c r="V168" i="3"/>
  <c r="S171" i="3"/>
  <c r="X171" i="3" s="1"/>
  <c r="S264" i="3"/>
  <c r="X264" i="3" s="1"/>
  <c r="L53" i="3"/>
  <c r="O166" i="3"/>
  <c r="O165" i="3" s="1"/>
  <c r="S237" i="3"/>
  <c r="R48" i="3"/>
  <c r="R45" i="3" s="1"/>
  <c r="P166" i="3"/>
  <c r="P165" i="3" s="1"/>
  <c r="V170" i="3"/>
  <c r="S186" i="3"/>
  <c r="AU16" i="3"/>
  <c r="T166" i="3"/>
  <c r="T165" i="3" s="1"/>
  <c r="U166" i="3"/>
  <c r="U165" i="3" s="1"/>
  <c r="R63" i="1" l="1"/>
  <c r="R13" i="1"/>
  <c r="L21" i="3"/>
  <c r="S116" i="3"/>
  <c r="S87" i="3" s="1"/>
  <c r="X87" i="3" s="1"/>
  <c r="R42" i="1"/>
  <c r="R12" i="1" s="1"/>
  <c r="S44" i="3"/>
  <c r="X44" i="3" s="1"/>
  <c r="X45" i="3"/>
  <c r="S185" i="3"/>
  <c r="X185" i="3" s="1"/>
  <c r="X186" i="3"/>
  <c r="S173" i="3"/>
  <c r="X173" i="3" s="1"/>
  <c r="X237" i="3"/>
  <c r="S40" i="3"/>
  <c r="X40" i="3" s="1"/>
  <c r="X41" i="3"/>
  <c r="S248" i="3"/>
  <c r="X248" i="3" s="1"/>
  <c r="X249" i="3"/>
  <c r="X117" i="3"/>
  <c r="X116" i="3" s="1"/>
  <c r="S239" i="3"/>
  <c r="X239" i="3" s="1"/>
  <c r="X240" i="3"/>
  <c r="R87" i="3"/>
  <c r="S194" i="3"/>
  <c r="X194" i="3" s="1"/>
  <c r="X195" i="3"/>
  <c r="S203" i="3"/>
  <c r="X203" i="3" s="1"/>
  <c r="X204" i="3"/>
  <c r="S212" i="3"/>
  <c r="X212" i="3" s="1"/>
  <c r="X213" i="3"/>
  <c r="S221" i="3"/>
  <c r="X221" i="3" s="1"/>
  <c r="X222" i="3"/>
  <c r="S176" i="3"/>
  <c r="X176" i="3" s="1"/>
  <c r="X177" i="3"/>
  <c r="AT16" i="3"/>
  <c r="W21" i="3"/>
  <c r="W20" i="3" s="1"/>
  <c r="W18" i="3" s="1"/>
  <c r="W17" i="3" s="1"/>
  <c r="W16" i="3" s="1"/>
  <c r="N21" i="3"/>
  <c r="N20" i="3" s="1"/>
  <c r="T21" i="3"/>
  <c r="T20" i="3" s="1"/>
  <c r="T18" i="3" s="1"/>
  <c r="T17" i="3" s="1"/>
  <c r="T16" i="3" s="1"/>
  <c r="P10" i="2"/>
  <c r="U21" i="3"/>
  <c r="U20" i="3" s="1"/>
  <c r="U18" i="3" s="1"/>
  <c r="U17" i="3" s="1"/>
  <c r="U16" i="3" s="1"/>
  <c r="V21" i="3"/>
  <c r="V20" i="3" s="1"/>
  <c r="V18" i="3" s="1"/>
  <c r="P21" i="3"/>
  <c r="P20" i="3" s="1"/>
  <c r="P18" i="3" s="1"/>
  <c r="P17" i="3" s="1"/>
  <c r="P16" i="3" s="1"/>
  <c r="L20" i="3"/>
  <c r="O21" i="3"/>
  <c r="O20" i="3" s="1"/>
  <c r="O18" i="3" s="1"/>
  <c r="O17" i="3" s="1"/>
  <c r="O16" i="3" s="1"/>
  <c r="Q21" i="3"/>
  <c r="Q20" i="3" s="1"/>
  <c r="Q18" i="3" s="1"/>
  <c r="Q17" i="3" s="1"/>
  <c r="Q16" i="3" s="1"/>
  <c r="S258" i="3"/>
  <c r="V166" i="3"/>
  <c r="V165" i="3" s="1"/>
  <c r="S53" i="3"/>
  <c r="M21" i="3"/>
  <c r="M20" i="3" s="1"/>
  <c r="R10" i="2"/>
  <c r="O10" i="2"/>
  <c r="L10" i="2"/>
  <c r="S12" i="1"/>
  <c r="Z19" i="3" s="1"/>
  <c r="M12" i="1"/>
  <c r="T12" i="1"/>
  <c r="AA19" i="3" s="1"/>
  <c r="AA18" i="3" s="1"/>
  <c r="AA17" i="3" s="1"/>
  <c r="AA16" i="3" s="1"/>
  <c r="M10" i="2"/>
  <c r="N10" i="2"/>
  <c r="Q10" i="2"/>
  <c r="T10" i="2"/>
  <c r="S10" i="2"/>
  <c r="L12" i="1"/>
  <c r="S166" i="3"/>
  <c r="S230" i="3"/>
  <c r="X230" i="3" s="1"/>
  <c r="N12" i="1"/>
  <c r="F11" i="6" l="1"/>
  <c r="I11" i="6"/>
  <c r="Y19" i="3"/>
  <c r="Z18" i="3"/>
  <c r="Z17" i="3" s="1"/>
  <c r="Z16" i="3" s="1"/>
  <c r="F10" i="6" s="1"/>
  <c r="S257" i="3"/>
  <c r="X257" i="3" s="1"/>
  <c r="X258" i="3"/>
  <c r="S165" i="3"/>
  <c r="X165" i="3" s="1"/>
  <c r="X166" i="3"/>
  <c r="S21" i="3"/>
  <c r="X21" i="3" s="1"/>
  <c r="X53" i="3"/>
  <c r="V17" i="3"/>
  <c r="V16" i="3" s="1"/>
  <c r="Y18" i="3" l="1"/>
  <c r="Y17" i="3" s="1"/>
  <c r="Y16" i="3" s="1"/>
  <c r="X19" i="3"/>
  <c r="I10" i="6"/>
  <c r="S20" i="3"/>
  <c r="X20" i="3" s="1"/>
  <c r="Q12" i="3"/>
  <c r="I9" i="6" l="1"/>
  <c r="F9" i="6"/>
  <c r="S18" i="3"/>
  <c r="S17" i="3" s="1"/>
  <c r="S16" i="3" s="1"/>
  <c r="I8" i="6" l="1"/>
  <c r="X18" i="3"/>
  <c r="X17" i="3"/>
  <c r="X16" i="3" s="1"/>
  <c r="G15" i="6" l="1"/>
  <c r="E14" i="6"/>
  <c r="F14" i="6" l="1"/>
  <c r="G14" i="6"/>
  <c r="G16" i="6" l="1"/>
  <c r="F16" i="6"/>
  <c r="E8" i="6"/>
  <c r="G8" i="6" l="1"/>
  <c r="F8"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HP</author>
  </authors>
  <commentList>
    <comment ref="B118" authorId="0" shapeId="0" xr:uid="{00000000-0006-0000-0100-000001000000}">
      <text>
        <r>
          <rPr>
            <b/>
            <sz val="9"/>
            <color indexed="81"/>
            <rFont val="Tahoma"/>
            <family val="2"/>
          </rPr>
          <t>HP:</t>
        </r>
        <r>
          <rPr>
            <sz val="9"/>
            <color indexed="81"/>
            <rFont val="Tahoma"/>
            <family val="2"/>
          </rPr>
          <t xml:space="preserve">
cập nhật QĐ PD CTĐT</t>
        </r>
      </text>
    </comment>
    <comment ref="B119" authorId="0" shapeId="0" xr:uid="{00000000-0006-0000-0100-000002000000}">
      <text>
        <r>
          <rPr>
            <b/>
            <sz val="9"/>
            <color indexed="81"/>
            <rFont val="Tahoma"/>
            <family val="2"/>
          </rPr>
          <t>HP:</t>
        </r>
        <r>
          <rPr>
            <sz val="9"/>
            <color indexed="81"/>
            <rFont val="Tahoma"/>
            <family val="2"/>
          </rPr>
          <t xml:space="preserve">
</t>
        </r>
        <r>
          <rPr>
            <sz val="14"/>
            <color indexed="81"/>
            <rFont val="Times New Roman"/>
            <family val="1"/>
          </rPr>
          <t>Điều chỉnh thời gian TH
cập nhật QĐPDCTĐT</t>
        </r>
      </text>
    </comment>
    <comment ref="B120" authorId="0" shapeId="0" xr:uid="{00000000-0006-0000-0100-000003000000}">
      <text>
        <r>
          <rPr>
            <b/>
            <sz val="9"/>
            <color indexed="81"/>
            <rFont val="Tahoma"/>
            <family val="2"/>
          </rPr>
          <t>HP:</t>
        </r>
        <r>
          <rPr>
            <sz val="9"/>
            <color indexed="81"/>
            <rFont val="Tahoma"/>
            <family val="2"/>
          </rPr>
          <t xml:space="preserve">
cập nhật QĐPDCTĐT</t>
        </r>
      </text>
    </comment>
  </commentList>
</comments>
</file>

<file path=xl/sharedStrings.xml><?xml version="1.0" encoding="utf-8"?>
<sst xmlns="http://schemas.openxmlformats.org/spreadsheetml/2006/main" count="2507" uniqueCount="1250">
  <si>
    <t>PHỤ LỤC 1</t>
  </si>
  <si>
    <t>(Kèm theo Văn bản số     /SKHĐT-QLĐTC ngày    tháng    năm 2021 của Sở Kế hoạch và Đầu tư Tây Ninh)</t>
  </si>
  <si>
    <t>(Kèm theo Tờ trình số          /TTr-SKHĐT ngày          tháng        năm 2021 của Sở Kế hoạch và Đầu tư Tây Ninh)</t>
  </si>
  <si>
    <t>(Kèm theo Quyết định số           /QĐ-UBND ngày         tháng         năm 2021 của Chủ tịch Ủy ban nhân dân tỉnh Tây Ninh)</t>
  </si>
  <si>
    <t>Đvt: Triệu đồng</t>
  </si>
  <si>
    <t>STT</t>
  </si>
  <si>
    <t>Danh mục dự án</t>
  </si>
  <si>
    <t>Chủ đầu tư</t>
  </si>
  <si>
    <t>Địa điểm mở tài khoản của dự án</t>
  </si>
  <si>
    <t>Mã số
 dự án</t>
  </si>
  <si>
    <t>Mã ngành
 kinh tế</t>
  </si>
  <si>
    <t>Địa điểm
 xây dựng</t>
  </si>
  <si>
    <t>Năng lực
 thiết kế</t>
  </si>
  <si>
    <t>Thời gian
 KC-HT</t>
  </si>
  <si>
    <t>QĐ chủ trương đầu tư</t>
  </si>
  <si>
    <t>Tổng mức
 đầu tư</t>
  </si>
  <si>
    <t>Lũy kế vốn đã bố trí đến 31/12/2021</t>
  </si>
  <si>
    <t>Đơn vị 
đề nghị</t>
  </si>
  <si>
    <t>Kế hoạch năm 2022</t>
  </si>
  <si>
    <t>Giải ngân</t>
  </si>
  <si>
    <t>Ghi chú</t>
  </si>
  <si>
    <t>Tổng cộng</t>
  </si>
  <si>
    <t>Trong đó:</t>
  </si>
  <si>
    <t>NSTT</t>
  </si>
  <si>
    <t>XSKT</t>
  </si>
  <si>
    <t>TỔNG SỐ</t>
  </si>
  <si>
    <t>DỰ ÁN CHUYỂN TIẾP</t>
  </si>
  <si>
    <t>I</t>
  </si>
  <si>
    <t>QUỐC PHÒNG</t>
  </si>
  <si>
    <t>Xây dựng doanh trại và thao trường huấn luyện Trung đoàn bộ binh 174 (giai đoạn 1)</t>
  </si>
  <si>
    <t>Bộ Chỉ huy quân sự tỉnh</t>
  </si>
  <si>
    <t>Kho bạc nhà nước Tây Ninh</t>
  </si>
  <si>
    <t>011</t>
  </si>
  <si>
    <t>huyện Tân Châu</t>
  </si>
  <si>
    <t>15.640m2</t>
  </si>
  <si>
    <t>2021-2022</t>
  </si>
  <si>
    <t>2905/QĐ-UBND
08/11/2021</t>
  </si>
  <si>
    <t>Xây dựng doanh trại Đại đội Thiết giáp/Phòng tham mưu</t>
  </si>
  <si>
    <t>huyện Châu Thành</t>
  </si>
  <si>
    <t>2.500m2</t>
  </si>
  <si>
    <t>2021-2023</t>
  </si>
  <si>
    <t>Xây dựng hàng rào bảo vệ khu đất dự phòng Bộ CHQS tỉnh Tây Ninh</t>
  </si>
  <si>
    <t>thành phố TN</t>
  </si>
  <si>
    <t>Xây dựng hàng rào dài 463m, xây mới nhà bảo vệ, cổng rào</t>
  </si>
  <si>
    <t>2023-2025</t>
  </si>
  <si>
    <t>2302/QĐ-UBND
20/9/2021</t>
  </si>
  <si>
    <t>Xây dựng hàng rào bảo vệ doanh trại Trung đoàn 174 (Trường quân sự cũ)</t>
  </si>
  <si>
    <t>Xây dựng hàng rào dài 689m…</t>
  </si>
  <si>
    <t>2327/QĐ-UBND
21/9/2021</t>
  </si>
  <si>
    <t>Ban QLDA ĐTXD tỉnh</t>
  </si>
  <si>
    <t>huyện Tân Biên</t>
  </si>
  <si>
    <t>2022-2025</t>
  </si>
  <si>
    <t>Dự án sử dụng 
nguồn ngân sách trung ương</t>
  </si>
  <si>
    <t>II</t>
  </si>
  <si>
    <t>AN NINH VÀ TRẬT TỰ, AN TOÀN XÃ HỘI</t>
  </si>
  <si>
    <t>Đội Cảnh sát PCCC và CNCH Công an huyện Tân Châu</t>
  </si>
  <si>
    <t>Công an 
Tây Ninh</t>
  </si>
  <si>
    <t>041</t>
  </si>
  <si>
    <t>huyện Tân châu</t>
  </si>
  <si>
    <t>Xây mới nhà làm việc 2 tầng và các hạng mục phụ trợ</t>
  </si>
  <si>
    <t>2022-2024</t>
  </si>
  <si>
    <t>III</t>
  </si>
  <si>
    <t>GIÁO DỤC, ĐÀO TẠO VÀ GIÁO DỤC NGHỀ NGHIỆP</t>
  </si>
  <si>
    <t>Trường THPT Nguyễn Huệ</t>
  </si>
  <si>
    <t>074</t>
  </si>
  <si>
    <t>Lợi Thuận-Bến Cầu</t>
  </si>
  <si>
    <t>IV</t>
  </si>
  <si>
    <t>THỂ DỤC, THỂ THAO</t>
  </si>
  <si>
    <t>Trung tâm huấn luyện và Thi đấu thể thao (GĐ2)</t>
  </si>
  <si>
    <t>Nhà thi đấu 2.500 chổ; Hồ bơi, hội trường và ký túc xá</t>
  </si>
  <si>
    <t>V</t>
  </si>
  <si>
    <t>BẢO VỆ MÔI TRƯỜNG</t>
  </si>
  <si>
    <t>a</t>
  </si>
  <si>
    <t>MÔI TRƯỜNG</t>
  </si>
  <si>
    <t>Hệ thống thu gom và xử lý nước thải Trảng Bàng công xuất 10.000m3/ngày đêm - giai đoạn 2</t>
  </si>
  <si>
    <t>Ban QLDA ĐTXD thị xã Trảng Bàng</t>
  </si>
  <si>
    <t>thị xã Trảng Bàng</t>
  </si>
  <si>
    <t>công xuất 10.000m3/ngày đêm và các tuyến cống</t>
  </si>
  <si>
    <t>3067/QĐ-UBND
15/11/2021</t>
  </si>
  <si>
    <t>VI</t>
  </si>
  <si>
    <t>CÁC HOẠT ĐỘNG KINH TẾ</t>
  </si>
  <si>
    <t>NÔNG NGHIỆP, LÂM NGHIỆP, DIÊM NGHIỆP, THỦY LỢI VÀ THỦY SẢN</t>
  </si>
  <si>
    <t>Ban QLDA ĐTXD ngành NN và PTNT</t>
  </si>
  <si>
    <t>huyện Bến Cầu</t>
  </si>
  <si>
    <t>Trạm bơm Tân Long</t>
  </si>
  <si>
    <t>Ban QLDA ĐTXD ngành NN&amp;PTNT</t>
  </si>
  <si>
    <t>Kho bạc 
nhà nước Tây Ninh</t>
  </si>
  <si>
    <t>Châu Thành</t>
  </si>
  <si>
    <t>Tưới tiêu diện tích 732 ha</t>
  </si>
  <si>
    <t>1105/QĐ-UBND
23/5/2021</t>
  </si>
  <si>
    <t>b</t>
  </si>
  <si>
    <t>KHU CÔNG NGHIỆP VÀ KHU KINH TẾ</t>
  </si>
  <si>
    <t>Kênh thoát nước Khu kinh tế cửa khẩu Mộc Bài</t>
  </si>
  <si>
    <t>Ban Quản lý Khu kinh tế tỉnh</t>
  </si>
  <si>
    <t>Khu kinh tế cửa khẩu Mộc Bài</t>
  </si>
  <si>
    <t>2022-2023</t>
  </si>
  <si>
    <t>c</t>
  </si>
  <si>
    <t>CẤP NƯỚC, THOÁT NƯỚC</t>
  </si>
  <si>
    <t>Dự án chống ngập và phát triển hạ tầng kỹ thuật thị xã Trảng Bàng giai đoạn 1</t>
  </si>
  <si>
    <t>2021-2025</t>
  </si>
  <si>
    <t>1659/QĐ-UBND
26/7/2021</t>
  </si>
  <si>
    <t>d</t>
  </si>
  <si>
    <t>CÔNG NGHỆ THÔNG TIN</t>
  </si>
  <si>
    <t>Xây dựng hệ thống Truyền thanh cơ sở ứng dụng công nghệ thông tin - viễn thông</t>
  </si>
  <si>
    <t>Sở Thông tin và Truyền thông</t>
  </si>
  <si>
    <t>các huyện, thị xã, thành phố trên địa bàn tỉnh</t>
  </si>
  <si>
    <t>ứng dụng công nghệ thông tin để hiện đại hoá hệ thống thông tin cơ sở</t>
  </si>
  <si>
    <t>DỰ ÁN KHỞI CÔNG MỚI</t>
  </si>
  <si>
    <t>Xây dựng Hội trường 300 chỗ Bộ CHQS tỉnh</t>
  </si>
  <si>
    <t>Trường Cao đẳng sư phạm  Tây Ninh</t>
  </si>
  <si>
    <t>Trường phổ thông dân tộc nội trú Tây Ninh</t>
  </si>
  <si>
    <t>2023-2024</t>
  </si>
  <si>
    <t>Trường THPT Lương Thế Vinh</t>
  </si>
  <si>
    <t>TRường THPT Lê Hồng Phong</t>
  </si>
  <si>
    <t>Trường THPT Dương Minh Châu (cơ sở 2)</t>
  </si>
  <si>
    <t>Trường THPT Huỳnh Thúc Kháng</t>
  </si>
  <si>
    <t>Sửa chữa trường trung cấp kinh tế kỹ thuật Tây Ninh</t>
  </si>
  <si>
    <t>2021-2024</t>
  </si>
  <si>
    <t>VĂN HÓA, THÔNG TIN</t>
  </si>
  <si>
    <t>VĂN HÓA</t>
  </si>
  <si>
    <t xml:space="preserve">Địa điểm lưu niệm Trường Nội trú Hoàng Lê Kha </t>
  </si>
  <si>
    <t>Ban Quản lý DA ĐTXD huyện Châu Thành</t>
  </si>
  <si>
    <t xml:space="preserve">Xây dựng một số hạng mục di tích lịch sử </t>
  </si>
  <si>
    <t>2756/QĐ-UBND
27/10/2021</t>
  </si>
  <si>
    <t>Hệ thống thu gom nước thải và vỉa hè Khu phố 3, Khu phố 4 thị trấn Dương Minh Châu</t>
  </si>
  <si>
    <t>Ban QLDA ĐTXD huyện Dương Minh Châu</t>
  </si>
  <si>
    <t>huyện Dương Minh Châu</t>
  </si>
  <si>
    <t>Xây dựng mở rộng đường ống thu gom nước thải và vỉa hè</t>
  </si>
  <si>
    <t>2856/QĐ-UBND
04/11/2021</t>
  </si>
  <si>
    <t>Hệ thống xử lý nước thải đô thị  Hòa Thành giai đoạn 2</t>
  </si>
  <si>
    <t>Hệ thống xử lý nước thải thị trấn Châu Thành giai đoạn 2</t>
  </si>
  <si>
    <t>Nạo vét kênh đìa xù từ cầu Đìa Xù đến giáp rạch Vàm Bảo</t>
  </si>
  <si>
    <t>Ban QLDA ĐTXD ngành NNPTNT</t>
  </si>
  <si>
    <t>Nạo vét tuyến kênh dài khoảng 10km</t>
  </si>
  <si>
    <t>2292/QĐ-UBND
17/9/2021</t>
  </si>
  <si>
    <t>Tưới tiêu khu vực phía Tây sông Vàm Cỏ Đông giai đoạn 2 (kiên cố hóa kênh chính, kênh cấp 1, 2, 3 và kênh tiêu)</t>
  </si>
  <si>
    <t>huyện: Châu Thành và Bến Cầu</t>
  </si>
  <si>
    <t>Kiên cố hóa bằng bê tông khoảng 4,3km</t>
  </si>
  <si>
    <t>2023-2026</t>
  </si>
  <si>
    <t>2303/QĐ-UBND
20/9/2021</t>
  </si>
  <si>
    <t>Xây dựng nhà trạm BVR - Đội QLBV&amp;PTR</t>
  </si>
  <si>
    <t>Xây mới 12 nhà, trạm BVR tại 12 vị trí thuộc khu rừng phòng hộ Dầu Tiếng</t>
  </si>
  <si>
    <t>1751/QĐ-UBND
02/8/2021</t>
  </si>
  <si>
    <t>Sửa chữa, xây mới một số hạng mục trại giống, cây giống</t>
  </si>
  <si>
    <t xml:space="preserve">Sửa chữa, xây mới </t>
  </si>
  <si>
    <t>1752/QĐ-UBND
02/8/2021</t>
  </si>
  <si>
    <t>Kênh tiêu suối Nước Đục</t>
  </si>
  <si>
    <t>Nạo vét đoạn suối từ đập Thủy điện qua cầu Đại Thắng về ngã ba sông Tha La</t>
  </si>
  <si>
    <t>2117/QĐ-UBND
07/9/2021</t>
  </si>
  <si>
    <t>GIAO THÔNG</t>
  </si>
  <si>
    <t>Đường Trường Hòa - Chà Là (từ Nguyễn Văn Linh đến ĐT 784)</t>
  </si>
  <si>
    <t>Ban QLDA ĐTXD ngành Giao thông</t>
  </si>
  <si>
    <t>Tiểu dự án bồi thường giải phóng mặt bằng - Đường cao tốc Thành phố Hồ Chí Minh - Mộc Bài đoạn qua địa phận tỉnh Tây Ninh</t>
  </si>
  <si>
    <t>Ban QLDA ĐTXD thị  xã Hòa Thành</t>
  </si>
  <si>
    <t xml:space="preserve"> thị  xã Hòa Thành</t>
  </si>
  <si>
    <t>Dài 1.641,66m,…</t>
  </si>
  <si>
    <t>2271/QĐ-UBND
15/9/2021</t>
  </si>
  <si>
    <t>Nâng cấp, sửa chữa HTCN ấp Thạnh Lợi, Thạnh Bình, Tân Biên</t>
  </si>
  <si>
    <t xml:space="preserve">Nâng cấp, sửa chữa </t>
  </si>
  <si>
    <t>1590/QĐ-UBND
19/7/2021</t>
  </si>
  <si>
    <t>Nâng cấp, sửa chữa HTCN ấp Tân Trung, Tân Bình, TP Tây Ninh</t>
  </si>
  <si>
    <t>TPTN</t>
  </si>
  <si>
    <t>1591/QĐ-UBND
19/7/2021</t>
  </si>
  <si>
    <t>đ</t>
  </si>
  <si>
    <t>Xây dựng kho dữ liệu dùng chung tập trung của tỉnh (data Warehouse)</t>
  </si>
  <si>
    <t>Sở TTTT</t>
  </si>
  <si>
    <t>Trung tâm tích hợp dữ liệu thuộc Sở Thông tin và Truyền thông</t>
  </si>
  <si>
    <t xml:space="preserve">Đầu tư phần mềm kết nối, xử lý và tổng hợp thông tin dữ liệu phục vụ báo cáo thống kê, cung cấp thông tin trong kho dữ liệu dùng chung </t>
  </si>
  <si>
    <t>3176/QĐ-UBND
23/11/2021</t>
  </si>
  <si>
    <t>Ngầm hóa đường CMT8 từ cầu Quan đến đường Điện Biên Phủ</t>
  </si>
  <si>
    <t>Chỉnh trang đường cải tạo vỉa hè</t>
  </si>
  <si>
    <t>2024-2027</t>
  </si>
  <si>
    <t>HOẠT ĐỘNG CỦA CÁC CƠ QUAN QUẢN LÝ NHÀ NƯỚC, ĐẢNG, ĐOÀN THỂ</t>
  </si>
  <si>
    <t>Cải tạo, sửa chữa Nhà ở công vụ tỉnh Tây Ninh</t>
  </si>
  <si>
    <t>Cải tạo, sửa chữa</t>
  </si>
  <si>
    <t>3068/QĐ-UBND
15/11/2021</t>
  </si>
  <si>
    <t>Đầu tư thay mới hệ thống máy lạnh – Trụ sở UBND tỉnh Tây Ninh</t>
  </si>
  <si>
    <t xml:space="preserve"> Văn phòng UBND tỉnh Tây Ninh</t>
  </si>
  <si>
    <t>Thay mới hệ thống máy lạnh</t>
  </si>
  <si>
    <t>3013/QĐ-UBND
11/11/2021</t>
  </si>
  <si>
    <t>Cải tạo, sửa chữa trụ sở làm việc của Sở Tài nguyên và Môi trường</t>
  </si>
  <si>
    <t>Sở Tài nguyên và Môi trường</t>
  </si>
  <si>
    <t>Phường 3, TPTN</t>
  </si>
  <si>
    <t>2023/QĐ-UBND
25/8/2021</t>
  </si>
  <si>
    <t>PHỤ LỤC 2</t>
  </si>
  <si>
    <t xml:space="preserve">PHÂN KHAI KẾ HOẠCH VỐN ĐẦU TƯ CÔNG NĂM 2022 - NGUỒN XỔ SỐ KIẾN THIẾT
HỖ TRỢ CÓ MỤC TIÊU CÁC HUYỆN, THỊ XÃ, THÀNH PHỐ - MỤC HỖ TRỢ KHÁC </t>
  </si>
  <si>
    <t>(Kèm theo Quyết định số        /QĐ-UBND ngày       tháng         năm 2021 của Ủy ban nhân dân tỉnh Tây Ninh)</t>
  </si>
  <si>
    <t>Đvt: triệu đồng</t>
  </si>
  <si>
    <t>Dự án</t>
  </si>
  <si>
    <t>Quyết định phê duyệt chủ trương đầu tư</t>
  </si>
  <si>
    <t>Quyết định phê duyệt dự án 
(Quyết định phê duyệt điều chỉnh nếu có)/Quyết định phê duyệt quyết toán</t>
  </si>
  <si>
    <t>Địa điểm 
xây dựng</t>
  </si>
  <si>
    <t>Mã số dự án đầu tư</t>
  </si>
  <si>
    <t>Thời gian KC-HT</t>
  </si>
  <si>
    <t>TMĐT/ Giá trị quyết toán</t>
  </si>
  <si>
    <t>Chi phí  lập BCKTKT</t>
  </si>
  <si>
    <t>Kế hoạch trung hạn 2021-2025 (ngân sách tỉnh)</t>
  </si>
  <si>
    <t>Tỷ lệ 
tỉnh hỗ trợ</t>
  </si>
  <si>
    <t>Mức vốn tỉnh hỗ trợ</t>
  </si>
  <si>
    <t>Lũy kế vốn tỉnh đã bố trí đến 31/12/2021</t>
  </si>
  <si>
    <t>Ước thực hiện quý I</t>
  </si>
  <si>
    <t>% vốn tỉnh bố trí/Mức vốn tỉnh hỗ trợ</t>
  </si>
  <si>
    <t>Dự phòng phí</t>
  </si>
  <si>
    <t>Khối lượng</t>
  </si>
  <si>
    <t>TỔNG CỘNG</t>
  </si>
  <si>
    <t>Thành phố Tây Ninh</t>
  </si>
  <si>
    <t>Dự án chuyển tiếp</t>
  </si>
  <si>
    <t>Các cơ quan thuộc Công an Thành phố</t>
  </si>
  <si>
    <t>Ban QLDA ĐTXD thành phố TN</t>
  </si>
  <si>
    <t>95/QĐ-UBND
29/01/2021</t>
  </si>
  <si>
    <t>Xây mới</t>
  </si>
  <si>
    <t>Xã Bình Minh</t>
  </si>
  <si>
    <t>2020-2022</t>
  </si>
  <si>
    <t>Tỉnh thực hiện dự án, huyện CBĐT</t>
  </si>
  <si>
    <t>Sửa chữa cơ sở hạ tầng và xây mới khoa YHCT-PHCN thuộc công trình Trung tâm y tế Thành phố</t>
  </si>
  <si>
    <t>200/QĐ-UBND
24/3/2021</t>
  </si>
  <si>
    <t>Sửa chữa + xây mới</t>
  </si>
  <si>
    <t>Phường 2, TPTN</t>
  </si>
  <si>
    <t>Dự án khởi công mới</t>
  </si>
  <si>
    <t>Xây dựng kho tạm giữ Công an Thành phố</t>
  </si>
  <si>
    <t>110/QĐ-UBND
06/7/2021</t>
  </si>
  <si>
    <t>Xã Bình Minh, TPTN</t>
  </si>
  <si>
    <t>Phường Hiệp Ninh, TPTN</t>
  </si>
  <si>
    <t>072</t>
  </si>
  <si>
    <t>073</t>
  </si>
  <si>
    <t>Hẻm 01, 02 đường thuyền</t>
  </si>
  <si>
    <t>182/QĐ-UBND
20/8/2021</t>
  </si>
  <si>
    <t>Dài tuyến 593,49m</t>
  </si>
  <si>
    <t>Hẻm 14 đường Thuyền</t>
  </si>
  <si>
    <t>180/QĐ-UBND
20/8/2021</t>
  </si>
  <si>
    <t>Dài tuyến 495m</t>
  </si>
  <si>
    <t>Thị xã Hòa Thành</t>
  </si>
  <si>
    <t>Trường TH Lê Thị Hồng Gấm</t>
  </si>
  <si>
    <t>Ban QLDA ĐTXD thị xã Hòa Thành</t>
  </si>
  <si>
    <t>304/QĐ-UBND
24/02/2021</t>
  </si>
  <si>
    <t xml:space="preserve">Xây dựng phòng học bộ môn, khối hành chính, các công trình phụ trợ </t>
  </si>
  <si>
    <t>xã Hiệp Tân</t>
  </si>
  <si>
    <t>Kho bạc nhà nước thị xã Hòa Thành</t>
  </si>
  <si>
    <t>2018-2020</t>
  </si>
  <si>
    <t>Dự án quyết toán</t>
  </si>
  <si>
    <t>Trường MN Rạng Đông</t>
  </si>
  <si>
    <t>572/QĐ-UBND
06/4/2021</t>
  </si>
  <si>
    <t>Sửa chữa 05 phòng học, xây mới 10 phòng, khối hành chính</t>
  </si>
  <si>
    <t>Thị trấn Hòa Thành</t>
  </si>
  <si>
    <t>071</t>
  </si>
  <si>
    <t>Trụ sở UBND thị trấn Hòa Thành</t>
  </si>
  <si>
    <t>268/QĐ-SKHĐT 30/09/2019</t>
  </si>
  <si>
    <t>Xây mới khối nhà làm việc; Hội trường, nhà trệt, các hạng mục phụ trợ,…</t>
  </si>
  <si>
    <t>341</t>
  </si>
  <si>
    <t>2019-2021</t>
  </si>
  <si>
    <t>Xây dựng trụ sở UBND xã Long Thành Trung</t>
  </si>
  <si>
    <t>2228/QĐ-UBND
ngày 30/9/2020</t>
  </si>
  <si>
    <t>2562/QĐ-UBND 
 30/10/2019</t>
  </si>
  <si>
    <t>Phường Long Thành Trung</t>
  </si>
  <si>
    <t>Đường vào UBND xã Hiệp Tân</t>
  </si>
  <si>
    <t>2567/QĐ-UBND 
 30/10/2019</t>
  </si>
  <si>
    <t>Dài 429,5m</t>
  </si>
  <si>
    <t>Phường Hiệp Tân</t>
  </si>
  <si>
    <t>Các tuyến đường khu dân tộc xã Trường Tây (Bàu Ếch)</t>
  </si>
  <si>
    <t>838/QĐ-UBND
17/5/2021</t>
  </si>
  <si>
    <t>Dài tuyến 2.604,3m</t>
  </si>
  <si>
    <t>thị xã Hòa Thành</t>
  </si>
  <si>
    <t>Xây dựng trụ sở UBND xã Trường Tây</t>
  </si>
  <si>
    <t>1164/QĐ-UBND
24/6/2021</t>
  </si>
  <si>
    <t>Xây mới một số hạng mục</t>
  </si>
  <si>
    <t>xã Trường Tây, TX Hòa Thành</t>
  </si>
  <si>
    <t>Huyện Châu Thành</t>
  </si>
  <si>
    <t>Đường D14 (đoạn từ HL11B đến nhà Ông Thuận giáp HL 03)</t>
  </si>
  <si>
    <t>Ban QLDA ĐTXD huyện Châu Thành</t>
  </si>
  <si>
    <t>245/QĐ-UBND 
ngày 27/9/2019;
701/QĐ-UBND
ngày 26/11/2020 (đ/c)</t>
  </si>
  <si>
    <t>Dài 2.532m; mặt đường láng nhựa rộng 3,5m; lề sỏi đỏ rộng 2x1,0m</t>
  </si>
  <si>
    <t>Xã Trí Bình</t>
  </si>
  <si>
    <t>Kho bạc nhà nước huyện Châu Thành</t>
  </si>
  <si>
    <t>Nâng cấp tuyến đường vào chốt dân quân Thành Tân, xã Thành Long (từ ĐT 781 đi chốt dân quân Thành tân ra biên giới)</t>
  </si>
  <si>
    <t>494/QĐ-UBND
ngày 29/10/2020</t>
  </si>
  <si>
    <t>Dài: 1.646,74m; Mặt đường láng nhựa rộng 3,5m;</t>
  </si>
  <si>
    <t>Xã Thành Long</t>
  </si>
  <si>
    <t>Nâng cấp tuyến đường trung tâm ấp Bàu sen, xã Hảo Đước</t>
  </si>
  <si>
    <t>501/QĐ-UBND
ngày 29/10/2020</t>
  </si>
  <si>
    <t>Dài: 3011,87m; Mặt đường láng nhựa rộng 3,5m</t>
  </si>
  <si>
    <t>Xã Hảo Đước</t>
  </si>
  <si>
    <t>Nâng cấp đường Huyện 9 (từ cổng văn hóa ấp Thanh An đến ĐT.786)</t>
  </si>
  <si>
    <t>353/QĐ-UBND
ngày 31/8/2020</t>
  </si>
  <si>
    <t>625/QĐ-UBND
ngày 30/10/2020</t>
  </si>
  <si>
    <t>Dài 7,125m; Mặt đường thảm BTN rộng 6,0m, lề sỏi 1,0mx2 = 2,m</t>
  </si>
  <si>
    <t>Xã Thanh Điền - An Bình</t>
  </si>
  <si>
    <t>Xây mới Trung tâm bồi dưỡng chính trị huyện Châu Thành</t>
  </si>
  <si>
    <t>183/QĐ-UBND
25/03/2021</t>
  </si>
  <si>
    <t>Hội trường 90 chỗ + 150 chổ nhà truyền thống, cổng, hàng rào,…</t>
  </si>
  <si>
    <t>Thị xã Trảng Bàng</t>
  </si>
  <si>
    <t>Kho bạc nhà nước thị xã Trảng Bàng</t>
  </si>
  <si>
    <t>Xây dựng Trụ sở UBND phường Trảng Bàng</t>
  </si>
  <si>
    <t>5192/QĐ-UBND
12/10/2020;
10633/QĐ-UBND
10/8/2021 (đ/c)</t>
  </si>
  <si>
    <t>Xây mới khối nhà làm việc, cổng, hàng rào, thiết bị văn phòng,…</t>
  </si>
  <si>
    <t>Phường Trảng Bàng</t>
  </si>
  <si>
    <t>Xây dựng Trụ sở UBND phường Gia Bình</t>
  </si>
  <si>
    <t>11312/QĐ-UBND
01/9/2021</t>
  </si>
  <si>
    <t>Khối nhà làm việc, nhà ăn, nhà công an, nhà ban CHQS, sân vườn,..</t>
  </si>
  <si>
    <t>phường Gia Bình, thị xã Trảng Bàng</t>
  </si>
  <si>
    <t>5536/QĐ-UBND
30/10/2020;
12724/QĐ-UBND
19/11/2021 (đ/c)</t>
  </si>
  <si>
    <t>Dài tuyến 1.825,99m</t>
  </si>
  <si>
    <t>Đê bao tiểu vùng 4</t>
  </si>
  <si>
    <t>5537/QĐ-UBND
29/10/2020;
12607/QĐ-UBND
12/11/2021 (đ/c)</t>
  </si>
  <si>
    <t>Dài tuyến 3.053m</t>
  </si>
  <si>
    <t>xã Phước Chỉ, thị xã Trảng Bàng</t>
  </si>
  <si>
    <t>Đê bao tiểu vùng 5</t>
  </si>
  <si>
    <t>5538/QĐ-UBND
29/10/2020;
12611/Qđ-UBND
12/11/2021 (đ/c)</t>
  </si>
  <si>
    <t>Dài tuyến 6.672m</t>
  </si>
  <si>
    <t>Huyện Dương Minh Châu</t>
  </si>
  <si>
    <t>Kho bạc nhà nước huyện Dương Minh Châu</t>
  </si>
  <si>
    <t>Huyện Gò Dầu</t>
  </si>
  <si>
    <t>Nâng cấp, mở rộng đường Xóm Bố - Bàu Đồn</t>
  </si>
  <si>
    <t>Ban QLDA ĐTXD huyện Gò Dầu</t>
  </si>
  <si>
    <t>4465/QĐ-UBND
30/10/2020</t>
  </si>
  <si>
    <t>Nâng cấp mở rộng với dài 8.832,83m</t>
  </si>
  <si>
    <t>Xã Hiệp Thạnh</t>
  </si>
  <si>
    <t>Kho bạc nhà nướchuyện Gò Dầu</t>
  </si>
  <si>
    <t>Nâng cấp, mở rộng đường Phước Thạnh Cầu Ô</t>
  </si>
  <si>
    <t>4464/QĐ-UBND
 30/10/2020</t>
  </si>
  <si>
    <t>Nang cấp mở rộng với dài 3.674,58m</t>
  </si>
  <si>
    <t>Xã Phước Thạnnh</t>
  </si>
  <si>
    <t>Kho bạc nhà nước huyện Gò Dầu</t>
  </si>
  <si>
    <t>Trường trung học cơ sở Thạnh Đức</t>
  </si>
  <si>
    <t>2129/QĐ-UBND
 17/6/2021</t>
  </si>
  <si>
    <t>Xây mới, Sửa chữa, mua sắm trang thiết bị,…</t>
  </si>
  <si>
    <t>xã Thạnh Đức, huyện Gò Dầu</t>
  </si>
  <si>
    <t>VII</t>
  </si>
  <si>
    <t>Huyện Bến Cầu</t>
  </si>
  <si>
    <t>Mở rộng, nâng cấp tuyến đường HBC-14 (đoạn từ Cổng văn hóa ấp Bàu Tràm Lớn đến Bến đường xe long)</t>
  </si>
  <si>
    <t>Ban QLDA ĐTXD huyện Bến Cầu</t>
  </si>
  <si>
    <t>2538/QĐ-UBND
ngày 25/9/2020;
2702/QĐ-UBND
ngày 26/10/2020</t>
  </si>
  <si>
    <t>2741/QĐ-UBND
 30/10/2020</t>
  </si>
  <si>
    <t>1.814m</t>
  </si>
  <si>
    <t>Xã Tiên Thuận, huyện Bến Cầu</t>
  </si>
  <si>
    <t>Kho bạc nhà nước huyện Bến Cầu</t>
  </si>
  <si>
    <t>Trường tiểu học thị trấn Bến Cầu, huyện Bến Cầu</t>
  </si>
  <si>
    <t>Xây dựng 20 phòng học, hệ thống PCCC,…</t>
  </si>
  <si>
    <t>thị trấn Bến Cầu</t>
  </si>
  <si>
    <t>Trường tiểu học Long Thuận A</t>
  </si>
  <si>
    <t>2584/QĐ-UBND
15/7/2021</t>
  </si>
  <si>
    <t>Xây dựng mới 01 phòng học và 03 phòng chức năng,…</t>
  </si>
  <si>
    <t>xã Long Thuận, huyện Bến Cầu</t>
  </si>
  <si>
    <t>Xây dựng các hạng mục Trung tâm văn hóa huyện (các hạng mục còn lại theo quy hoạch - giai đoạn 2)</t>
  </si>
  <si>
    <t>2871/QĐ-UBND
20/8/2021</t>
  </si>
  <si>
    <t>Công viên thiếu nhi, sửa chữa hàng rào, cổng phụ,…</t>
  </si>
  <si>
    <t>Xây dựng trụ sở Đảng ủy - HĐND - UBND, nhà một cửa, nhà làm việc công an, nhà xe, sân vườn và hệ thống mương thoát nước xã Tiên Thuận</t>
  </si>
  <si>
    <t>3084/QĐ-UBND
05/10/2021</t>
  </si>
  <si>
    <t xml:space="preserve">Xây mới trụ sở,  nhà một cửa, nhà làm việc công an, nhà xe, sân vườn,... </t>
  </si>
  <si>
    <t>VIII</t>
  </si>
  <si>
    <t>Huyện Tân Biên</t>
  </si>
  <si>
    <t xml:space="preserve">Làm đường nội bộ 36 ha rừng xã Hòa Hiệp </t>
  </si>
  <si>
    <t>Ban QLDA ĐTXD huyện Tân Biên</t>
  </si>
  <si>
    <t>2876/QĐ-UBND ngày 10/08/2020</t>
  </si>
  <si>
    <t>3586/QĐ-UBND 
ngày 07/10/2020</t>
  </si>
  <si>
    <t>Dài 2.718,6m</t>
  </si>
  <si>
    <t>Xã Hòa Hiệp</t>
  </si>
  <si>
    <t>Kho bạc nhà nước huyện Tân Biên</t>
  </si>
  <si>
    <t>Đường Thạnh Tây - Hòa Hiệp (Km+000 đến 1Km + 300)</t>
  </si>
  <si>
    <t>1039/QĐ-UBND ngày 24/6/2019</t>
  </si>
  <si>
    <t>1614/QĐ-UBND 
ngày 04/9/2019</t>
  </si>
  <si>
    <t xml:space="preserve">Dài 1300m </t>
  </si>
  <si>
    <t>Xã Thạnh Tây-Hòa Hiệp</t>
  </si>
  <si>
    <t>2020-2021</t>
  </si>
  <si>
    <t>Đường Suối Lạng ấp Hòa Đông B xã Hòa Hiệp</t>
  </si>
  <si>
    <t>3058/QĐ-UBND ngày 28/08/2020</t>
  </si>
  <si>
    <t>3637/QĐ-UBND 
ngày 09/10/2020</t>
  </si>
  <si>
    <t>Dài 4.567,02m</t>
  </si>
  <si>
    <t>Đường Thạnh Bình - Xóm Chàm - Suối Cầu Bông, xã Thạnh Bắc</t>
  </si>
  <si>
    <t>2863/QĐ-UBND ngày 10/08/2020</t>
  </si>
  <si>
    <t>3752/QĐ-UBND 
ngày 22/10/2020</t>
  </si>
  <si>
    <t xml:space="preserve">Dài 3.369m </t>
  </si>
  <si>
    <t>Xã Thạnh Bắc</t>
  </si>
  <si>
    <t>Đường Thạnh Tây 2 ấp Thạnh Tân xã Thạnh Tây</t>
  </si>
  <si>
    <t>2787/QĐ-UBND ngày 06/08/2020</t>
  </si>
  <si>
    <t>3751/QĐ-UBND 
ngày 22/10/2020</t>
  </si>
  <si>
    <t>Dài 2.825,55m</t>
  </si>
  <si>
    <t>Xã Thạnh Tây</t>
  </si>
  <si>
    <t>Đường liên ấp 3- ấp Trà Hiệp xã Trà Vong</t>
  </si>
  <si>
    <t>2861/QĐ-UBND ngày 10/08/2020</t>
  </si>
  <si>
    <t>3753/QĐ-UBND 
ngày 22/10/2020</t>
  </si>
  <si>
    <t>Dài 4,676,79m</t>
  </si>
  <si>
    <t>Xã Trà Vong</t>
  </si>
  <si>
    <t>Đường liên tổ 7 - 9 ấp Thạnh Lợi xã Thạnh Bình</t>
  </si>
  <si>
    <t>2865/QĐ-UBND ngày 10/08/2020</t>
  </si>
  <si>
    <t>3639/QĐ-UBND 
ngày 09/10/2020</t>
  </si>
  <si>
    <t>Dài 1.063m</t>
  </si>
  <si>
    <t>Xã Thạnh Bình</t>
  </si>
  <si>
    <t xml:space="preserve">Đường TP18, SB-GC </t>
  </si>
  <si>
    <t>851/QĐ-UBND
ngày 20/5/2019</t>
  </si>
  <si>
    <t xml:space="preserve">Dài 3.978m </t>
  </si>
  <si>
    <t>Xã Tân Phong</t>
  </si>
  <si>
    <t>Thị trấn Tân Biên</t>
  </si>
  <si>
    <t>2020-2023</t>
  </si>
  <si>
    <t>IX</t>
  </si>
  <si>
    <t>Huyện Tân Châu</t>
  </si>
  <si>
    <t>Đường ĐH.805 - Tân Phú</t>
  </si>
  <si>
    <t>Ban QLDA ĐTXD huyện Tân Châu</t>
  </si>
  <si>
    <t>3997/QĐ-UBND
 28/10/2020</t>
  </si>
  <si>
    <t>4029/QĐ-UBND
 29/10/2020</t>
  </si>
  <si>
    <t>Láng nhựa 5.311,5m, mặt đường 5,5m, nền đường 7,5m</t>
  </si>
  <si>
    <t>Xã Tân Phú</t>
  </si>
  <si>
    <t>Kho bạc nhà nước huyện Tân Châu</t>
  </si>
  <si>
    <t>Đường ĐH.813 (Suối Dây
 - Tân Thành) đoạn 1</t>
  </si>
  <si>
    <t>6404/QĐ-UBND
 21/10/2021</t>
  </si>
  <si>
    <t>Láng nhựa dài 3.600m</t>
  </si>
  <si>
    <t>xã Tân Thành
-xã Xuối Dây, huyện Tân Châu</t>
  </si>
  <si>
    <t>Nâng cấp đường ĐH.827</t>
  </si>
  <si>
    <t>6405/QĐ-UBND
 21/10/2021</t>
  </si>
  <si>
    <t>Láng nhựa dài 4.495,3m</t>
  </si>
  <si>
    <t>xã Tân Phú
-xã Thạnh Đọng, huyện Tân Châu</t>
  </si>
  <si>
    <t>Phụ lục</t>
  </si>
  <si>
    <t>(Kèm theo Nghị quyết số              /NQ-HĐND  ngày       tháng  12  năm 2018 của Hội đồng nhân dân tỉnh Tây Ninh)</t>
  </si>
  <si>
    <t>(Kèm theo Tờ trình số              /TTr-UBND  ngày        tháng       năm 2018 của Ủy ban nhân dân tỉnh Tây Ninh)</t>
  </si>
  <si>
    <t>(Kèm theo Báo cáo số              /BC-UBND  ngày        tháng       năm 2018 của Ủy ban nhân dân tỉnh Tây Ninh)</t>
  </si>
  <si>
    <t>(Kèm theo Quyết định số              /QĐ-UBND  ngày        tháng  12  năm 2018  của UBND tỉnh Tây Ninh)</t>
  </si>
  <si>
    <t>(Kèm theo Quyết định số              /QĐ-UBND  ngày        tháng 12 năm 2018 của Chủ tịch Ủy ban nhân dân tỉnh Tây Ninh)</t>
  </si>
  <si>
    <t>(Kèm theo Tờ trình số                  /TTr-SKHĐT ngày         tháng      năm 2021 của Sở Kế hoạch và Đầu tư Tây Ninh)</t>
  </si>
  <si>
    <t>Địa điểm xây dựng</t>
  </si>
  <si>
    <t>Mã ngành kinh tế</t>
  </si>
  <si>
    <t>Thời gian khởi công-hoàn thành</t>
  </si>
  <si>
    <t>Quyết định chủ trương đầu tư</t>
  </si>
  <si>
    <t>QĐ đầu tư (điều chỉnh nếu có)</t>
  </si>
  <si>
    <t>Kế hoạch vốn đầu tư công trung hạn giai đoạn 2021-2025</t>
  </si>
  <si>
    <t>Tổng mức đầu tư</t>
  </si>
  <si>
    <t>Lũy kế vốn đã bố trí từ khởi công đến hết kế hoạch năm trước</t>
  </si>
  <si>
    <t>Kế hoạch đầu năm 2022</t>
  </si>
  <si>
    <t>STC DỰ KIẾN</t>
  </si>
  <si>
    <t>Tổng vốn</t>
  </si>
  <si>
    <t>Trong đó: Dự phòng phí</t>
  </si>
  <si>
    <t>KH trung hạn - KH 2021</t>
  </si>
  <si>
    <t>Ngân sách tập trung</t>
  </si>
  <si>
    <t>Nguồn thu tiền sử dụng đất, thuê đất</t>
  </si>
  <si>
    <t>Xổ số kiến thiết</t>
  </si>
  <si>
    <t xml:space="preserve"> Nguồn bội chi ngân sách địa phương</t>
  </si>
  <si>
    <t>Trong đó: năm 2021</t>
  </si>
  <si>
    <t>A</t>
  </si>
  <si>
    <t>NGÂN SÁCH TỈNH</t>
  </si>
  <si>
    <t>A.1</t>
  </si>
  <si>
    <t>TỈNH QUẢN LÝ</t>
  </si>
  <si>
    <t>CHUẨN BỊ ĐẦU TƯ</t>
  </si>
  <si>
    <t xml:space="preserve">     </t>
  </si>
  <si>
    <t>THỰC HIỆN DỰ ÁN</t>
  </si>
  <si>
    <t>II.1</t>
  </si>
  <si>
    <t>II.1.1</t>
  </si>
  <si>
    <t>Lắp đặt hệ thống camera giám sát công nghệ cao tại các cửa khẩu</t>
  </si>
  <si>
    <t>Bộ Chỉ huy Bộ đội Biên phòng tỉnh</t>
  </si>
  <si>
    <t>tại 04 cửa khẩu (Chàng Riệc, Kà Tum, Tân Nam, Phước Tân) và Trung tâm chỉ huy tại Bộ CHBĐBP tỉnh</t>
  </si>
  <si>
    <t>Lắp đạt mới</t>
  </si>
  <si>
    <t>119/QĐ-SKHĐT
22/4/2021</t>
  </si>
  <si>
    <t>II.1.2</t>
  </si>
  <si>
    <t>AN NINH VÀ TRẬT TỰ, AN TOÀN 
XÃ HỘI</t>
  </si>
  <si>
    <t>Trung tâm chỉ huy Công an tỉnh Tây Ninh</t>
  </si>
  <si>
    <t>Công an tỉnh</t>
  </si>
  <si>
    <t>TP TN</t>
  </si>
  <si>
    <t>2018-2022</t>
  </si>
  <si>
    <t xml:space="preserve">2911/QĐ-BCA-H01 03/5/2019 </t>
  </si>
  <si>
    <t>Mở rộng trụ sở làm việc Công an thị xã Trảng Bàng</t>
  </si>
  <si>
    <t>Phường Trảng Bàng-Thị xã Trảng Bàng</t>
  </si>
  <si>
    <t>Xây dựng mới và mở rộng trụ sở làm việc; Diện tích xây dựng 775m2</t>
  </si>
  <si>
    <t>94/QĐ-SKHĐT
26/3/2021</t>
  </si>
  <si>
    <t>Cải tạo, mở rộng Trụ sở làm việc Phòng Cảnh sát hình sự thuộc Công an tỉnh Tây Ninh</t>
  </si>
  <si>
    <t>Phường Hiệp
 Ninh, TPTN</t>
  </si>
  <si>
    <t>1.530m2</t>
  </si>
  <si>
    <t>140/QĐ-SKHĐT
26/5/2021</t>
  </si>
  <si>
    <t>II.1.3</t>
  </si>
  <si>
    <t>GIÁO DỤC, ĐÀO TẠO VÀ GIÁO DỤC
 NGHỀ NGHIỆP</t>
  </si>
  <si>
    <t>Trường THPT Lý Thường Kiệt</t>
  </si>
  <si>
    <t>BQLDA ĐTXD tỉnh</t>
  </si>
  <si>
    <t>Phường Long Hoa, thị xã Hòa Thành</t>
  </si>
  <si>
    <t>Sửa chữa các khối hiện trạng, các hạng mục phụ trợ, bổ sung hệ thống PCCC</t>
  </si>
  <si>
    <t>1433/QĐ-UBND
10/7/2020</t>
  </si>
  <si>
    <t>312/QĐ-SKHĐT
9/11/2020</t>
  </si>
  <si>
    <t>Trường THPT Tân Châu</t>
  </si>
  <si>
    <t>Thị trấn
 Tân Châu</t>
  </si>
  <si>
    <t>Diện tích 1.572m2</t>
  </si>
  <si>
    <t>1542/QĐ-UBND
20/7/2020</t>
  </si>
  <si>
    <t>04/QĐ-SKHĐT
12/01/2021</t>
  </si>
  <si>
    <t>Trường THPT Nguyễn Văn Trỗi</t>
  </si>
  <si>
    <t>xã Bàu Đồn, huyện Gò Dầu</t>
  </si>
  <si>
    <t>Xây mới khối hành chính; cải tạo, sửa chữa các khối phòng hiện trạng thành phòng học và phòng chức năng</t>
  </si>
  <si>
    <t>1538/QĐ-UBND
20/7/2020</t>
  </si>
  <si>
    <t>385/QĐ-SKHĐT
22/12/2020</t>
  </si>
  <si>
    <t>Trường THPT Nguyễn Thái Bình</t>
  </si>
  <si>
    <t>xã Truông Mít, huyện Dương Minh Châu</t>
  </si>
  <si>
    <t>Sửa chữa các khối hiện trạng, xây mới 06 phòng học; xây mới một phần sân bê tông và mương thoát nước</t>
  </si>
  <si>
    <t>1346/QĐ-UBND
01/7/2020</t>
  </si>
  <si>
    <t>14/QĐ-SKHĐT
19/01/2021</t>
  </si>
  <si>
    <t>II.1.4</t>
  </si>
  <si>
    <t>Y TẾ, DÂN SỐ VÀ GIA ĐÌNH</t>
  </si>
  <si>
    <t>Nâng cấp Bệnh viện Đa khoa tỉnh (giai đoạn 2)</t>
  </si>
  <si>
    <t>Tp Tây Ninh</t>
  </si>
  <si>
    <t>Nâng cấp, sửa chữa</t>
  </si>
  <si>
    <t>2019-2022</t>
  </si>
  <si>
    <t>Xây dựng Trung tâm Kiểm soát bệnh tật</t>
  </si>
  <si>
    <t>Phường 4,
 thành phố Tây Ninh</t>
  </si>
  <si>
    <r>
      <t>Khối nhà chính diện tích 3.325m</t>
    </r>
    <r>
      <rPr>
        <vertAlign val="superscript"/>
        <sz val="13"/>
        <rFont val="Times New Roman"/>
        <family val="1"/>
      </rPr>
      <t>2</t>
    </r>
    <r>
      <rPr>
        <sz val="13"/>
        <rFont val="Times New Roman"/>
        <family val="1"/>
      </rPr>
      <t>; Hạng mục hạ tầng kỹ thuật, cung cấp trang thiết bị</t>
    </r>
  </si>
  <si>
    <t>1880/QĐ-UBND
27/8/2020</t>
  </si>
  <si>
    <t>3063/QĐ-UBND  17/12/2020</t>
  </si>
  <si>
    <t>Nâng cấp bệnh viện Lao và Bệnh viện Phổi</t>
  </si>
  <si>
    <t>xã Thái Bình 
huyện Châu Thành</t>
  </si>
  <si>
    <r>
      <t>Diện tích 1.100m</t>
    </r>
    <r>
      <rPr>
        <vertAlign val="superscript"/>
        <sz val="13"/>
        <rFont val="Times New Roman"/>
        <family val="1"/>
      </rPr>
      <t>2</t>
    </r>
  </si>
  <si>
    <t>1541/QĐ-UBND
20/7/2020</t>
  </si>
  <si>
    <t>39/QĐ-SKHĐT
01/02/2021</t>
  </si>
  <si>
    <t>Nâng cấp Trung tâm Kiểm nghiệm thuốc, mỹ phẩm, thực phẩm</t>
  </si>
  <si>
    <t>Khối nhà chính, cổng, hàng rào, sân, hệ thống cấp và thoát nước,...</t>
  </si>
  <si>
    <t>87/QĐ-SKHĐT
15/3/2021</t>
  </si>
  <si>
    <t>Nâng cấp khoa khám - cấp cứu - Trung tâm y tế huyện Châu Thành</t>
  </si>
  <si>
    <t>BQLDA
 ĐTXD huyện Châu Thành</t>
  </si>
  <si>
    <t>thị trấn 
Châu Thành</t>
  </si>
  <si>
    <r>
      <t>Diện tích 559m</t>
    </r>
    <r>
      <rPr>
        <vertAlign val="superscript"/>
        <sz val="13"/>
        <rFont val="Times New Roman"/>
        <family val="1"/>
      </rPr>
      <t>2</t>
    </r>
  </si>
  <si>
    <t>1881/QĐ-UBND
27/8/2020</t>
  </si>
  <si>
    <t>430/QĐ-SKHĐT
31/12/2020</t>
  </si>
  <si>
    <t>Xây dựng khoa kiểm soát bệnh tật - Trung tâm y tế huyện Dương Minh Châu</t>
  </si>
  <si>
    <t>BQLDA
 ĐTXD huyện Dương Minh Châu</t>
  </si>
  <si>
    <t>thị trấn 
Dương Minh Châu</t>
  </si>
  <si>
    <r>
      <t>Diện tích 1.513m</t>
    </r>
    <r>
      <rPr>
        <vertAlign val="superscript"/>
        <sz val="13"/>
        <rFont val="Times New Roman"/>
        <family val="1"/>
      </rPr>
      <t>2</t>
    </r>
  </si>
  <si>
    <t>1537/QĐ-UBND
20/7/2020</t>
  </si>
  <si>
    <t>431/QĐ-SKHĐT
31/12/2020</t>
  </si>
  <si>
    <t>II.1.5</t>
  </si>
  <si>
    <t>Thành Bảo Long Giang</t>
  </si>
  <si>
    <t>BQLDA ĐTXD
 huyện Bến Cầu</t>
  </si>
  <si>
    <t>xã Long Giang, huyện Bến Cầu</t>
  </si>
  <si>
    <t>Xây dựng đền thờ kết hợp nhà trưng bày,…</t>
  </si>
  <si>
    <t>2001/QĐ-UBND
11/9/2020</t>
  </si>
  <si>
    <t>362/QĐ-SKHĐT
30/11/2020</t>
  </si>
  <si>
    <t>Trung tâm VHTT và truyền thanh huyện, khán đài 500 chổ ngồi, sân bóng đá, đường chạy điền kinh và các hạng mục phụ trợ</t>
  </si>
  <si>
    <t>xã Trí Bình, huyện Châu Thành</t>
  </si>
  <si>
    <t>Khán đài 500 chổ ngồi, đường chạy vòng quanh sân bóng đá, các hạng mục phụ trợ,…</t>
  </si>
  <si>
    <t>2080/QĐ-UBND
18/9/2020</t>
  </si>
  <si>
    <t>426/QĐ-SKHĐT
31/12/2020</t>
  </si>
  <si>
    <t>II.1.6</t>
  </si>
  <si>
    <t>Hệ thống thu gom và xử lý nước thải thành phố Tây Ninh</t>
  </si>
  <si>
    <t>UBND thành phố Tây Ninh</t>
  </si>
  <si>
    <t>thành phố 
Tây Ninh</t>
  </si>
  <si>
    <t>5.000 m3/ngđ</t>
  </si>
  <si>
    <t>2018-2023</t>
  </si>
  <si>
    <t>835/QĐ-UBND 12/4/2017; 1100/QĐ-UBND 17/5/2018; 413/QĐ-UBND 08/02/2018; 2372/QĐ-UBND 25/9/2018; 2741/QĐ-UBND 12/11/2018;
3147/QĐ-UBND
22/11/2021 (đ/c)</t>
  </si>
  <si>
    <t>Hệ thống thu gom và xử lý nước thải Trảng Bàng công suất 10.000 m3/ngày - giai đoạn 1</t>
  </si>
  <si>
    <t>BQLDA ĐTXD huyện Trảng Bàng</t>
  </si>
  <si>
    <t>An Tịnh, Trảng Bàng</t>
  </si>
  <si>
    <t>10.000 m3/ngđ</t>
  </si>
  <si>
    <t>2362/QĐ-UBND 31/10/2019</t>
  </si>
  <si>
    <t>Dự án Phát triển các đô thị hành lang tiểu vùng sông Mê Kong mở rộng tại Mộc Bài - Tỉnh Tây Ninh</t>
  </si>
  <si>
    <t>BQLDA GMS</t>
  </si>
  <si>
    <t>Mộc Bài</t>
  </si>
  <si>
    <t xml:space="preserve">13km đường BTNN, hệ thống cấp nước 7000m3/ngày, hệ thống xử lý nước thải 9000m3/ngày, và cơ sở thu hồi, phân loại rác </t>
  </si>
  <si>
    <t>2014-2022</t>
  </si>
  <si>
    <t>140/QĐ-BQLKKT  26/7/2012;  
945/QĐ-UBND 11/5/2020 (đ/c);
2643/QĐ-UBND
28/10/2020 (d/c)</t>
  </si>
  <si>
    <t>Hệ thống thu gom và xử lý nước thải đô thị Hòa Thành - giai đoạn 1</t>
  </si>
  <si>
    <t>đầu tư nhà máy nước thải công xuất 12.000m3/ngày.đêm và các đường ống thu gom nước thải</t>
  </si>
  <si>
    <t>47/NQ-HĐND
06/12/2019</t>
  </si>
  <si>
    <t>1249/QĐ-UBND  22/6/2020</t>
  </si>
  <si>
    <t>Hệ thống thu gom và xửa lý nước thải thị trấn Châu Thành - giai đoạn 1</t>
  </si>
  <si>
    <t>đầu tư nhà máy nước thải công xuất 2.700m3/ngày.đêm và các đường ống thu gom nước thải</t>
  </si>
  <si>
    <t>48/NQ-HĐND
06/12/2019</t>
  </si>
  <si>
    <t>3265/QĐ-UBND  31/12/2020</t>
  </si>
  <si>
    <t>TÀI NGUYÊN</t>
  </si>
  <si>
    <t>Tăng cường quản lý đất đai và cơ sở dữ liệu quản lý đất đai và cơ sở dữ liệu quản lý đất đai trên địa bàn tỉnh Tây Ninh (VILG)</t>
  </si>
  <si>
    <t>Sở Tài nguyên Môi trường</t>
  </si>
  <si>
    <t xml:space="preserve">toàn tỉnh </t>
  </si>
  <si>
    <t>Tăng cường chất lượng
 cung cấp dịch vụ đất đai; Xây dựng cơ sở dữ liệu đất đai và triển khai hệ thống thông tin đất đai,…</t>
  </si>
  <si>
    <t>3159/QĐ-UBND
12/12/2016</t>
  </si>
  <si>
    <t>II.1.7</t>
  </si>
  <si>
    <t>NÔNG NGHIỆP, LÂM NGHIỆP, DIÊM 
NGHIỆP, THỦY LỢI VÀ THỦY SẢN</t>
  </si>
  <si>
    <t>Kênh tiêu T12 - 17</t>
  </si>
  <si>
    <t>BQLDA ĐTXD ngành NN và PTNT</t>
  </si>
  <si>
    <t>huyện Dương
 Minh Châu</t>
  </si>
  <si>
    <t>Tiêu 650 ha</t>
  </si>
  <si>
    <t>155/QĐ-SKHĐT
15/6/2021</t>
  </si>
  <si>
    <t>Làm mới và gia cố Kênh TN19-1 đoạn từ K1+299 đến K1+629 và bổ sung cống điều tiết tự tràn tại K1+299</t>
  </si>
  <si>
    <t>xã Trà Vong 
huyện Tân Biên</t>
  </si>
  <si>
    <t>Làm mới và gia 
cố Kênh TN19-1</t>
  </si>
  <si>
    <t>1348/QĐ-UBND
01/7/2020</t>
  </si>
  <si>
    <t>304/QĐ-SKHĐT
03/11/2020</t>
  </si>
  <si>
    <t>Đơn vị đang trình điều chỉnh thời gian thực hiện</t>
  </si>
  <si>
    <t>Làm mới Cống tiêu luồn K19+800 kênh chính Tân Hưng</t>
  </si>
  <si>
    <t>xã Tân Phong 
huyện Tân Biên</t>
  </si>
  <si>
    <t>Bổ sung 02 cống D200 dài 41m; Nạo vét kênh TT3 dài 1.380m; Nạo vét kênh T1-2-1 dài 1.600m</t>
  </si>
  <si>
    <t>1624/QĐ-UBND
30/7/2020</t>
  </si>
  <si>
    <t>406/QĐ-SKHĐT 30/12/2020</t>
  </si>
  <si>
    <t>Xây mới tháp canh lửa - BQL Dầu Tiếng</t>
  </si>
  <si>
    <t xml:space="preserve"> huyện 
Tân Châu</t>
  </si>
  <si>
    <r>
      <t>Xây mới 02 tháp canh lửa cao 9 tầng, diện tích 152m</t>
    </r>
    <r>
      <rPr>
        <vertAlign val="superscript"/>
        <sz val="13"/>
        <rFont val="Times New Roman"/>
        <family val="1"/>
      </rPr>
      <t>2</t>
    </r>
  </si>
  <si>
    <t>1530/QĐ-UBND
17/7/2020</t>
  </si>
  <si>
    <t>386/QĐ-SKHĐT 22/12/2020</t>
  </si>
  <si>
    <t>Dự án hỗ trợ đầu tư phát triển rừng sản xuất huyện Tân Biên giai đoạn 2020-2025 (thuộc Đề án quản lý, phát triển rừng sản xuất tỉnh Tây Ninh giai đoạn 2019-2025, định hướng đến năm 2030)</t>
  </si>
  <si>
    <t>UBND huyện
 Tân Biên</t>
  </si>
  <si>
    <t>huyện 
Tân Biên</t>
  </si>
  <si>
    <t>Trồng mới 90 ha,…</t>
  </si>
  <si>
    <t>2827/QĐ-UBND  01/11/2021 (đ/c)</t>
  </si>
  <si>
    <t>201/QĐ-SKHĐT
28/7/2021</t>
  </si>
  <si>
    <t>Nâng cấp, mở rộng ĐT 782 - ĐT 784  (từ ngã ba tuyến tránh QL22B đến ngã tư Tân Bình)</t>
  </si>
  <si>
    <t>BQLDA ĐTXD ngành Giao thông</t>
  </si>
  <si>
    <t>Trảng Bàng, Dương Minh Châu,Tân Biên</t>
  </si>
  <si>
    <t>46,205 km BTN</t>
  </si>
  <si>
    <t>2018-2021</t>
  </si>
  <si>
    <t>2557/QĐ-UBND
31/10/2017;
825/QD-UBND
09/4/2021 (đ/c)</t>
  </si>
  <si>
    <t>Đường Đất Sét -Bến Củi</t>
  </si>
  <si>
    <t>Dương Minh Châu</t>
  </si>
  <si>
    <t>13,729 km BTN, cầu BTCT 18,6m</t>
  </si>
  <si>
    <t>2517/QĐ-UBND
27/10/2017;
2466/QĐ-UBND
14/11/2019 (đ/c)</t>
  </si>
  <si>
    <t>Cầu An Hòa</t>
  </si>
  <si>
    <t>Trảng Bàng</t>
  </si>
  <si>
    <t xml:space="preserve"> cầu BTCT  L=452,33m</t>
  </si>
  <si>
    <t>1842/QĐ-UBND
24/7/2018</t>
  </si>
  <si>
    <t>Đường Trần Phú (đoạn từ cửa số 7 nội ô Tòa Thánh đến QL22B)</t>
  </si>
  <si>
    <t>Hòa Thành</t>
  </si>
  <si>
    <t>Dài 6,764 km</t>
  </si>
  <si>
    <t>2184/QĐ-UBND
08/10/2019</t>
  </si>
  <si>
    <t>Nâng cấp, mở rộng ĐT.793-ĐT.792 (đoạn từ ngã tư Tân Bình đến cửa khẩu Chàng Riệc)</t>
  </si>
  <si>
    <t>TP. Tây Ninh,  Tân Châu, Tân Biên</t>
  </si>
  <si>
    <t xml:space="preserve">Dài 45.482,48m </t>
  </si>
  <si>
    <t>734/QĐ-UBND
26/3/2019</t>
  </si>
  <si>
    <t>Đường ĐT.794 đoạn từ ngã ba Kà Tum đến cầu Sài Gòn (giai đoạn 2)</t>
  </si>
  <si>
    <t>Dài 16km</t>
  </si>
  <si>
    <t>2020-2024</t>
  </si>
  <si>
    <t>17/NQ-HĐND
11/7/2019</t>
  </si>
  <si>
    <t>2688/QĐ-UBND
03/11/2020</t>
  </si>
  <si>
    <t>KH vốn NSTW năm 2022 là 65 tỷ đồng</t>
  </si>
  <si>
    <t>Nâng cấp mở rộng ĐT.795</t>
  </si>
  <si>
    <t>Tân Biên-Tân Châu</t>
  </si>
  <si>
    <t>Dài 45,8km</t>
  </si>
  <si>
    <t>1036/QĐ-UBND
11/05/2021</t>
  </si>
  <si>
    <t>KH vốn NSTW năm 2022 là 70 tỷ đồng</t>
  </si>
  <si>
    <t>Nâng cấp, mở rộng đường Cẩm An - Láng Cát</t>
  </si>
  <si>
    <t>BQLDA
 ĐTXD huyện Gò Dầu</t>
  </si>
  <si>
    <t>xã Cẩm Giang huyện
 Gò Dầu</t>
  </si>
  <si>
    <t>Dài 5.416,59m</t>
  </si>
  <si>
    <t>1434/QĐ-UBND
10/7/2020</t>
  </si>
  <si>
    <t>265/QĐ-SKHĐT
19/10/2020</t>
  </si>
  <si>
    <t>Đường ĐH.803 - Tân Hòa (lộ 244)</t>
  </si>
  <si>
    <t>BQLDA
 ĐTXD huyện Tân Châu</t>
  </si>
  <si>
    <t>xã Tân Hòa huyện Tân Châu</t>
  </si>
  <si>
    <t>Dài 12.282,03m,
 Láng nhựa, rộng 5,5m</t>
  </si>
  <si>
    <t>1344/QĐ-UBND
01/7/2020</t>
  </si>
  <si>
    <t>217/QĐ-SKHĐT
07/9/2020</t>
  </si>
  <si>
    <t>Nâng cấp, mở rộng đường từ Huyện đội – Ngã 3 Sọ - Đường huyện 3 - Đường huyện 4</t>
  </si>
  <si>
    <t>BQLDA ĐTXD huyện Châu Thành</t>
  </si>
  <si>
    <t>Thị trấn Châu Thành và các xã: Thái Bình, Trí Bình, Hảo Đước, An Cơ</t>
  </si>
  <si>
    <t>Dài 13.925,91m</t>
  </si>
  <si>
    <t>2271/QĐ-UBND
07/10/2020</t>
  </si>
  <si>
    <t>3019/QĐ-UBND
10/12/2020</t>
  </si>
  <si>
    <t>Nâng cấp, mở rộng Đường Huỳnh Tấn Phát</t>
  </si>
  <si>
    <t>Ban QLDA ĐTXD thành phố Tây Ninh</t>
  </si>
  <si>
    <t>2.714,95m BTN</t>
  </si>
  <si>
    <t>845/QĐ-UBND
13/4/2021</t>
  </si>
  <si>
    <t>Hệ thống thoát nước đường Nguyễn Văn Cừ đến Quốc lộ 22B, Rạch Sevil</t>
  </si>
  <si>
    <t>Ban QLDA
 ĐTXD thị xã Hòa Thành</t>
  </si>
  <si>
    <t>xã Long Thành Nam và Phường Long Thành Trung, thị xã Hòa Thành</t>
  </si>
  <si>
    <t>Dài 2.880m</t>
  </si>
  <si>
    <t>1540/QĐ-UBND
20/7/2020</t>
  </si>
  <si>
    <t>295/QĐ-SKHĐT
30/10/2020</t>
  </si>
  <si>
    <t>Nâng cấp HTCN Khu dân cư Cầu Sài Gòn 2, Tân Hòa, Tân Châu</t>
  </si>
  <si>
    <t>xã Tân Hòa, huyện Tân Châu</t>
  </si>
  <si>
    <t>Cấp nước cho khoảng 2.580 hộ dân</t>
  </si>
  <si>
    <t>86/QĐ-SKHĐT
15/3/2021</t>
  </si>
  <si>
    <t>Nâng cấp hệ thống cấp nước Khu dân cư Chàng Riệc</t>
  </si>
  <si>
    <t>BQL DAĐTXD ngành NN&amp;PTNT</t>
  </si>
  <si>
    <t>Tân Châu</t>
  </si>
  <si>
    <t>Cấp nước cho khoảng 566 hộ dân</t>
  </si>
  <si>
    <t>70/QĐ-SKHĐT  03/3/2021</t>
  </si>
  <si>
    <t>Bổ sung, nâng cấp hệ thống giám sát an toàn thông tin cho Trung tâm tích hợp dữ liệu và Trung tâm giám sát điều hành tập trung của tỉnh</t>
  </si>
  <si>
    <t>Đầu tư hệ thống nền tảng an toàn thông tin</t>
  </si>
  <si>
    <t>97/QĐ-SKHĐT
29/3/2021</t>
  </si>
  <si>
    <t>Nâng cấp Trung tâm tích hợp dữ liệu của tỉnh phục vụ xây dựng Chính quyền số đến năm 2025</t>
  </si>
  <si>
    <t xml:space="preserve">Trung tâm tích hợp dữ liệu của tỉnh </t>
  </si>
  <si>
    <t>Đầu tư mua sắm các thiết bị</t>
  </si>
  <si>
    <t>108/QĐ-SKHĐT
07/4/2021</t>
  </si>
  <si>
    <t>Nâng cấp hoàn thiện các giải pháp chính quyền điện tử để hướng tới Chính quyền số</t>
  </si>
  <si>
    <t xml:space="preserve">Trung tâm tích hợp dữ liệu của tỉnh; các Sở, ban, ngành và các huyện, thị xã, thành phố Tây Ninh </t>
  </si>
  <si>
    <t>Nâng cấp Hệ thống dịch vụ công và Một cửa điện tử; Hệ thống quản lý văn bản điều hành; Nâng cấp các hệ thống quản lý khác…</t>
  </si>
  <si>
    <t>107/QĐ-SKHĐT
07/4/2021</t>
  </si>
  <si>
    <t>QUY HOẠCH</t>
  </si>
  <si>
    <t>Lập quy hoạch tỉnh Tây Ninh thời kỳ 2021-2030 tầm nhìn đến năm 2050</t>
  </si>
  <si>
    <t>Sở Kế hoạch và Đầu tư</t>
  </si>
  <si>
    <t>toàn tỉnh</t>
  </si>
  <si>
    <t>Xây dựng nhiệm vụ lập quy hoạch tỉnh</t>
  </si>
  <si>
    <t>2587/QĐ-UBND
21/10/2020</t>
  </si>
  <si>
    <t>II.1.8</t>
  </si>
  <si>
    <t>HOẠT ĐỘNG CỦA CÁC CƠ QUAN QUẢN LÝ NHÀ NƯỚC, ĐƠN VỊ SỰ NGHIỆP CÔNG LẬP, TỔ CHỨC CHÍNH TRỊ VÀ CÁC TỔ CHỨC CHÍNH TRỊ-XÃ HỘI</t>
  </si>
  <si>
    <t>Xây dựng mới Trụ sở làm việc Văn phòng đăng ký đất đai tỉnh Tây Ninh-Chi nhánh huyện Bến Cầu</t>
  </si>
  <si>
    <t>Diện tích 711m2</t>
  </si>
  <si>
    <t>1814/QĐ-UBND
20/8/2020</t>
  </si>
  <si>
    <t>360/QĐ-SKHĐT
30/11/2020</t>
  </si>
  <si>
    <t>Xây dựng mới Trụ sở làm việc Văn phòng đăng ký đất đai tỉnh Tây Ninh-Chi nhánh huyện Tân Biên</t>
  </si>
  <si>
    <t>thị trấn Tân Biên</t>
  </si>
  <si>
    <t>Diện tích 614m2; các hạng mục phụ trợ</t>
  </si>
  <si>
    <t>1812/QĐ-UBND
20/8/2020</t>
  </si>
  <si>
    <t>339/QĐ-SKHĐT
24/11/2020</t>
  </si>
  <si>
    <t>Xây dựng mới Trụ sở làm việc Văn phòng đăng ký đất đai tỉnh Tây Ninh-Chi nhánh huyện Trảng Bàng</t>
  </si>
  <si>
    <t>Phường Trảng Bàng, thị xã Trảng Bàng</t>
  </si>
  <si>
    <t>Diện tích 491m2; xây mới kho lưu trữ, các hạng mục phụ trợ</t>
  </si>
  <si>
    <t>1813/QĐ-UBND
20/8/2020</t>
  </si>
  <si>
    <t>11/QĐ-SKHĐT
14/01/2021</t>
  </si>
  <si>
    <t>Cải tạo Trung tâm học tập sinh hoạt Thanh thiếu nhi</t>
  </si>
  <si>
    <t>Tp. Tây Ninh</t>
  </si>
  <si>
    <t>Cải tạo: khối biểu diễn, khối nghiệp vụ học tập, cụm hồ bơi, hàng rào,.. Bổ sung một số trang thiết bị</t>
  </si>
  <si>
    <t>2926/QĐ-UBND
30/112020</t>
  </si>
  <si>
    <t>26/QĐ-SKHĐT
26/01/2021</t>
  </si>
  <si>
    <t>II.2</t>
  </si>
  <si>
    <t>II.2.1</t>
  </si>
  <si>
    <t>thành phố Tây Ninh</t>
  </si>
  <si>
    <t>Đồn biên phòng cửa khẩu Phước Tân (843)</t>
  </si>
  <si>
    <t>Bộ Chỉ huy Bộ đội biên phòng tỉnh</t>
  </si>
  <si>
    <t>Theo thiết kế mẫu đồn biên phòng năm 2014 của Bộ Trưởng Bộ quốc phòng</t>
  </si>
  <si>
    <t>1692/QĐ-UBND
28/7/2021</t>
  </si>
  <si>
    <t>288/QĐ-SKHĐT
02/11/2021</t>
  </si>
  <si>
    <t>II.2.2</t>
  </si>
  <si>
    <t>Cải tạo sửa chữa Trạm Công an kiểm soát xuất nhập cảnh cửa khẩu Xa Mát</t>
  </si>
  <si>
    <t>Cải tạo nhà làm việc</t>
  </si>
  <si>
    <t>1693/QĐ-UBND
28/7/2021</t>
  </si>
  <si>
    <t>Cải tạo sửa chữa Trạm quản lý xuất nhập cảnh cửa khẩu Mộc Bài</t>
  </si>
  <si>
    <t>1694/QĐ-UBND
28/7/2021</t>
  </si>
  <si>
    <t>Đội Cảnh sát PCCC và CNCH Công an huyện Gò Dầu</t>
  </si>
  <si>
    <t>huyện Gò Dầu</t>
  </si>
  <si>
    <t>2740/QĐ-UBND
26/10/2021</t>
  </si>
  <si>
    <t>II.2.3</t>
  </si>
  <si>
    <t>Trường THPT Tân Hưng</t>
  </si>
  <si>
    <t>Cải tạo chỉnh trang lại các hạng mục</t>
  </si>
  <si>
    <t>2844/QĐ-UBND
03/11/2021</t>
  </si>
  <si>
    <t>II.2.4</t>
  </si>
  <si>
    <t>Dự án thiết lập hệ thống bệnh án điện tử</t>
  </si>
  <si>
    <t>Sở Y tế</t>
  </si>
  <si>
    <t>Các huyện,
 thị xã, thành phố</t>
  </si>
  <si>
    <t>Các cơ sở khám
 chữa bệnh công lập</t>
  </si>
  <si>
    <t>137/QĐ-SKHĐT
21/5/2021</t>
  </si>
  <si>
    <t>II.2.5</t>
  </si>
  <si>
    <t xml:space="preserve"> Di tích lịch sử Căn cứ Dương Minh Châu, xã Phước Ninh, huyện Dương Minh Châu</t>
  </si>
  <si>
    <t>xã Phước Ninh, huyện Dương Minh Châu</t>
  </si>
  <si>
    <t xml:space="preserve"> XD các hạng mục: cổng, hàng rào, NVS, nhà ăn; khôi phục các yếu tố gốc  của KV1, KV2</t>
  </si>
  <si>
    <t>2000/QĐ-UBND
11/9/2020;
2554/QĐ-UBND
08/10/2021 (đ/c)</t>
  </si>
  <si>
    <t>289/QĐ-SKHĐT
02/11/2021</t>
  </si>
  <si>
    <t>II.2.6</t>
  </si>
  <si>
    <t>II.2.7</t>
  </si>
  <si>
    <t>Nạo vét kênh tiêu Biên Giới</t>
  </si>
  <si>
    <t>thị xã 
Trảng Bàng</t>
  </si>
  <si>
    <t>7.800m</t>
  </si>
  <si>
    <t>2116/QĐ-UBND
07/9/2021</t>
  </si>
  <si>
    <t>Kênh tiêu Suối Bàu Rong Gia Bình</t>
  </si>
  <si>
    <t>4,5km</t>
  </si>
  <si>
    <t>2115/QĐ-UBND
07/9/2021</t>
  </si>
  <si>
    <t>Kênh tiêu Tân Hiệp</t>
  </si>
  <si>
    <t>Dài 4,7km</t>
  </si>
  <si>
    <t>2114/QĐ-UBND
07/9/2021</t>
  </si>
  <si>
    <t>Kênh tiêu Suối Ông Hùng</t>
  </si>
  <si>
    <t>Dài 200 ha</t>
  </si>
  <si>
    <t>2073/QĐ-UBND
01/9/2021</t>
  </si>
  <si>
    <t>Gia cố kênh TN17 đoạn từ K1+900 đến K2+500 (L=600m)</t>
  </si>
  <si>
    <t>Gia cố kênh, nâng cấp một số công trình trên kênh</t>
  </si>
  <si>
    <t>1656/QĐ-UBND
26/7/2021</t>
  </si>
  <si>
    <t>302/QĐ-SKHĐT
22/11/2021</t>
  </si>
  <si>
    <t>Gia cố kênh N8 đoạn từ K5+855 - K7+753</t>
  </si>
  <si>
    <t>huện Gò Dầu</t>
  </si>
  <si>
    <t>Gia cố kênh hiện trạng</t>
  </si>
  <si>
    <t>1710/QĐ-UBND
29/7/2021</t>
  </si>
  <si>
    <t>Gia cố kênh TN17 đoạn từ K0 đến K0+850 (L=850m)</t>
  </si>
  <si>
    <t xml:space="preserve">huyện: Châu Thành, Tân Biên </t>
  </si>
  <si>
    <t>1712/QĐ-UBND
29/7/2021</t>
  </si>
  <si>
    <t>300/QĐ-SKHĐT
22/11/2021</t>
  </si>
  <si>
    <t>Gia cố kênh N20 đoạn từ K4-K5+300</t>
  </si>
  <si>
    <t>1711/QĐ-UBND
29/7/2021</t>
  </si>
  <si>
    <t>303/QĐ-SKHĐT
25/11/2021</t>
  </si>
  <si>
    <t>Trồng cây phân tán tỉnh Tây Ninh giai đoạn 2021-2025</t>
  </si>
  <si>
    <t>Chi cục Kiểm lâm tỉnh Tây Ninh</t>
  </si>
  <si>
    <t>Trên địa bàn tỉnh Tây Ninh</t>
  </si>
  <si>
    <t>Mua và phân bổ 1.181.190 cây giống lâm nghiệp các loại cho các tổ chức, hộ gia đình, cá nhân có nhu cầu trồng cây phân tán trên địa bàn tỉnh</t>
  </si>
  <si>
    <t>2113/QĐ-UBND
07/9/2021</t>
  </si>
  <si>
    <t>3133/QĐ-UBND
19/11/2021</t>
  </si>
  <si>
    <t>Đường liên tuyến kết nối vùng N8-787B-789</t>
  </si>
  <si>
    <t>Thị xã 
Trảng Bàng -
 Dương Minh Châu</t>
  </si>
  <si>
    <t>48,113km BTN</t>
  </si>
  <si>
    <t>2021-2026</t>
  </si>
  <si>
    <t>1492/QĐ-UBND
12/7/2021</t>
  </si>
  <si>
    <t>KH vốn NSTW năm 2022 là 400 tỷ đồng</t>
  </si>
  <si>
    <t>Đường ĐD.6A Khu kinh tế cửa khẩu Mộc Bài</t>
  </si>
  <si>
    <t>Dài 1.070m</t>
  </si>
  <si>
    <t>939/QĐ-UBND
26/4/2021</t>
  </si>
  <si>
    <t>Chống ngập điểm ngập 140 ha tại phường Ninh Thạnh</t>
  </si>
  <si>
    <t xml:space="preserve">Giải quyết tinh trạng ngập úng nghiêm trọng tại một số tuyến đường trên địa bàn </t>
  </si>
  <si>
    <t>3012/QĐ-UBND
11/11/2021</t>
  </si>
  <si>
    <t>CÔNG TRÌNH CÔNG CỘNG TẠI CÁC ĐÔ THỊ, HẠ TẦNG KỸ THUẬT KHU ĐÔ THỊ MỚI</t>
  </si>
  <si>
    <t>II.2.8</t>
  </si>
  <si>
    <t>Sửa chữa trụ sở làm việc sở Tư pháp</t>
  </si>
  <si>
    <t>Sửa chữa</t>
  </si>
  <si>
    <t>1921/QĐ-UBND
14/8/2021</t>
  </si>
  <si>
    <t>293/QĐ-SKHĐT
15/11/2021</t>
  </si>
  <si>
    <t>II.2.9</t>
  </si>
  <si>
    <t>Cấp vốn điều lệ cho các ngân hàng chính sách, quỹ tài chính nhà nước ngoài ngân sách; cấp bù lãi xuất tín dụng ưu đãi, phí quản lý; hỗ trợ phát triển doanh nghiệp đầu tư vào nông nghiệp, nông thôn; hỗ trợ đoanh nghiệp nhỏ và vửa theo quy định của Luật Hỗ trợ doanh nghiệp nhỏ và vừa; hỗ trợ hợp tác xã theo quy định của Luật Hợp tác xã</t>
  </si>
  <si>
    <t xml:space="preserve">Hỗ trợ cho các dự án đầu tư vào nông nghiệp, nông thôn theo Nghị định 57/2018/NĐCP ngày 17/4/2018 </t>
  </si>
  <si>
    <t>Chi tạo lập Quỹ Phát triển đất</t>
  </si>
  <si>
    <t>Chi bổ sung Quỹ Đầu tư Phát triển</t>
  </si>
  <si>
    <t>Chi ủy thác qua ngân hàng chính sách xã hội</t>
  </si>
  <si>
    <t>Hỗ trợ đầu tư hạ tầng phục vụ liên kết và tiêu thụ sản phẩm nông nghiệp trên địa bàn tỉnh giai đoạn 2019-2025</t>
  </si>
  <si>
    <t>Hỗ trợ, phát triển kinh tế tập thể, hợp tác xã giai đoạn 2021-2025 theo Quyết định số 1804/QĐ-TTg ngày 13/11/2020</t>
  </si>
  <si>
    <t>Hỗ trợ doanh nghiệp vừa và nhỏ</t>
  </si>
  <si>
    <t>Chi trả nợ gốc và lãi vay</t>
  </si>
  <si>
    <t>II.3</t>
  </si>
  <si>
    <t>Thanh toán khối lượng đã và đang thực hiện</t>
  </si>
  <si>
    <t>A.2</t>
  </si>
  <si>
    <t>TỈNH HỖ TRỢ MỤC TIÊU</t>
  </si>
  <si>
    <t xml:space="preserve">Xây dựng nông thôn mới </t>
  </si>
  <si>
    <t>1.1</t>
  </si>
  <si>
    <t>Vốn xã điểm xây dựng nông thôn mới (bao gồm trường chuẩn quốc gia)</t>
  </si>
  <si>
    <t>1.2</t>
  </si>
  <si>
    <t>Huyện nông thôn mới</t>
  </si>
  <si>
    <t>1.3</t>
  </si>
  <si>
    <t>Hỗ trợ xây dựng nông thôn mới nâng cao</t>
  </si>
  <si>
    <t>1.4</t>
  </si>
  <si>
    <t>Hỗ trợ xây dựng nông thôn mới kiểu mẫu</t>
  </si>
  <si>
    <t>1.5</t>
  </si>
  <si>
    <t>Thực hiện Đề án OCOP</t>
  </si>
  <si>
    <t>Phát triển thành phố, thị xã (Chỉnh trang đô thị)</t>
  </si>
  <si>
    <t xml:space="preserve">Hỗ trợ khác </t>
  </si>
  <si>
    <t>Phân bổ cụ thể cho từng huyện, thị xã, thành phố</t>
  </si>
  <si>
    <t>THÀNH PHỐ TÂY NINH</t>
  </si>
  <si>
    <t>THỊ XÃ HÒA THÀNH</t>
  </si>
  <si>
    <t>HUYỆN CHÂU THÀNH</t>
  </si>
  <si>
    <t>HUYỆN DƯƠNG MINH CHÂU</t>
  </si>
  <si>
    <t>THỊ XÃ TRẢNG BÀNG</t>
  </si>
  <si>
    <t>HUYỆN GÒ DẦU</t>
  </si>
  <si>
    <t>HUYỆN BẾN CẦU</t>
  </si>
  <si>
    <t>HUYỆN TÂN BIÊN</t>
  </si>
  <si>
    <t>Hỗ trợ khác</t>
  </si>
  <si>
    <t>HUYỆN TÂN CHÂU</t>
  </si>
  <si>
    <t>B</t>
  </si>
  <si>
    <t>NGÂN SÁCH  HUYỆN, THỊ XÃ, THÀNH PHỐ</t>
  </si>
  <si>
    <t>VỐN NGÂN SÁCH HUYỆN, THỊ XÃ, THÀNH PHỐ</t>
  </si>
  <si>
    <t>Cân đối ngân sách</t>
  </si>
  <si>
    <t>Chi từ nguồn thu tiền sử dụng đất</t>
  </si>
  <si>
    <t>Chi đầu tư tạo lập Quỹ phát triển đất</t>
  </si>
  <si>
    <t>Phân bổ cụ thể cho từng huyện, thành phố</t>
  </si>
  <si>
    <t>(I)</t>
  </si>
  <si>
    <t>Vốn ngân sách thành phố</t>
  </si>
  <si>
    <t>Chi từ nguồn thu tiền sử dụng đất, thuê đất</t>
  </si>
  <si>
    <t>(II)</t>
  </si>
  <si>
    <t>Vốn ngân sách huyện</t>
  </si>
  <si>
    <t>(III)</t>
  </si>
  <si>
    <t>(IV)</t>
  </si>
  <si>
    <t>(V)</t>
  </si>
  <si>
    <t>(VII)</t>
  </si>
  <si>
    <t>(VIII)</t>
  </si>
  <si>
    <t>(IX)</t>
  </si>
  <si>
    <r>
      <rPr>
        <b/>
        <sz val="13"/>
        <rFont val="Times New Roman"/>
        <family val="1"/>
      </rPr>
      <t xml:space="preserve">* Ghi chú: </t>
    </r>
    <r>
      <rPr>
        <sz val="13"/>
        <rFont val="Times New Roman"/>
        <family val="1"/>
      </rPr>
      <t>Kế hoạch đầu tư XDCB năm 2021 được bố trí theo nguyên tắc như sau:</t>
    </r>
    <r>
      <rPr>
        <b/>
        <sz val="13"/>
        <rFont val="Times New Roman"/>
        <family val="1"/>
      </rPr>
      <t xml:space="preserve">
- Tỉnh quản lý: 
</t>
    </r>
    <r>
      <rPr>
        <sz val="13"/>
        <rFont val="Times New Roman"/>
        <family val="1"/>
      </rPr>
      <t xml:space="preserve">+ Bố trí vốn cho các dự án chuyển tiếp của giai đoạn 2016-2020.
+ Đối với dự án khởi công mới: dự kiến bố trí vốn cho các dự án đã được cấp thẩm quyền phê duyệt chủ trương đầu tư.  </t>
    </r>
    <r>
      <rPr>
        <b/>
        <sz val="13"/>
        <rFont val="Times New Roman"/>
        <family val="1"/>
      </rPr>
      <t xml:space="preserve">
 - Hỗ trợ mục tiêu: </t>
    </r>
    <r>
      <rPr>
        <sz val="13"/>
        <rFont val="Times New Roman"/>
        <family val="1"/>
      </rPr>
      <t xml:space="preserve">
+ Nông thôn mới năm 2021 hỗ trợ theo Quyết định số 1773/QĐ-UBND ngày 17/8/2020 của UBND tỉnh về việc ban hành Kế hoạch thực hiện Chương trình MTQG xây dựng NTM tỉnh Tây Ninh giai đoạn 2021-2025.
+ Chỉnh trang, hỗ trợ khác: chia theo tỷ lệ từng năm/tổng mức vốn hỗ trợ 05 (tại Văn bản số 221/HĐND-KTNS ngày 17/12/2019 của Hội đồng nhân dân tỉnh)
</t>
    </r>
    <r>
      <rPr>
        <b/>
        <sz val="13"/>
        <rFont val="Times New Roman"/>
        <family val="1"/>
      </rPr>
      <t>- Đối với phần ngân sách huyện: Sở Tài chính chưa cung cấp nguồn thu của huyện, thị xã, thành phố nên chưa nhập số liệu cụ thể của từng đơn vị.</t>
    </r>
  </si>
  <si>
    <t>135/QĐ-BQLKKT
30/11/2021</t>
  </si>
  <si>
    <t>295/QĐ-SKHĐT
18/11/2021</t>
  </si>
  <si>
    <t>2657/QĐ-UBND 30/10/2018;
3250/QĐ-UBND
29/11/2021 (đ/c)</t>
  </si>
  <si>
    <t>3275/QĐ-UBND
01/12/2021</t>
  </si>
  <si>
    <t>DT: 2.146m2</t>
  </si>
  <si>
    <t>3273/QĐ-UBND
01/12/2021</t>
  </si>
  <si>
    <t>TX Hòa Thành và huyện Dương Minh Châu</t>
  </si>
  <si>
    <t>Dài 5km</t>
  </si>
  <si>
    <t>358/QĐ-UBND
06/5/2021;
1409/QĐ-UBND
30/11/2021 (đ/c)</t>
  </si>
  <si>
    <t xml:space="preserve">619/QĐ-UBND
 29/6/2021; 1364/QĐ-UBND
 24/11/2021
</t>
  </si>
  <si>
    <t>624/QĐ-UBND
29/6/2021;  1365/QĐ-UBND
 24/11/2021</t>
  </si>
  <si>
    <t>Lập quy hoạch sử dụng đất trên địa bàn huyện</t>
  </si>
  <si>
    <t>Đề nghị đơn vị điều chỉnh thời gian thực hiện dự án</t>
  </si>
  <si>
    <t>1568/QĐ-UBND
 28/8/2019</t>
  </si>
  <si>
    <t>1059/QĐ-UBND
04/6/2021</t>
  </si>
  <si>
    <t>311/QĐ-SKHĐT
06/12/2021</t>
  </si>
  <si>
    <t>312/QĐ-SKHĐT
06/12/2021</t>
  </si>
  <si>
    <t>4535/QĐ-UBND
15/11/2021</t>
  </si>
  <si>
    <t>4666/QĐ-UBND
30/11/2021</t>
  </si>
  <si>
    <t>729/QĐ-UBND
12/3/2021;
2518/QĐ-UBND
13/7/2021 (đ/c)</t>
  </si>
  <si>
    <t>316/QĐ-SKHĐT
09/12/2021</t>
  </si>
  <si>
    <t>310/QĐ-SKHĐT
03/12/2021</t>
  </si>
  <si>
    <t>317/QĐ-SKHĐT
09/12/2021</t>
  </si>
  <si>
    <t>321/QĐ-SKHĐT
10/12/2021</t>
  </si>
  <si>
    <t>5764/QĐ-UBND
14/12/2021</t>
  </si>
  <si>
    <t>5750/QĐ-UBND
15/11/2021</t>
  </si>
  <si>
    <t>1754/QĐ-UBND
10/12/2021</t>
  </si>
  <si>
    <t>672/QĐ-UBND 26/03/2021</t>
  </si>
  <si>
    <t>3792/QĐ-UBND
02/12/2020</t>
  </si>
  <si>
    <t xml:space="preserve">Lập quy quy hoạch sử dụng đất cấp huyện </t>
  </si>
  <si>
    <t>1829/QĐ-UBND  14/06/2021</t>
  </si>
  <si>
    <t>Dự án Quy hoạch sử dụng đất đến năm 2030, kế hoạch sử dụng đất năm 2021 huyện Tân Châu, tỉnh Tây Ninh</t>
  </si>
  <si>
    <t>1101/QĐ-UBND 
 11/6/2021</t>
  </si>
  <si>
    <t>Lập quy hoạch thị xã Hòa Thành</t>
  </si>
  <si>
    <t>1648/QĐ-UBND
12/3/2021;
2357/QĐ-UBND
16/4/2021</t>
  </si>
  <si>
    <t>Lập quy hoạch sử dụng đất trên địa bàn thị xã Trảng Bàng</t>
  </si>
  <si>
    <t>Xây dựng cửa khẩu quốc tế Tân Nam</t>
  </si>
  <si>
    <t>Xây dựng cửa khẩu chính Phước Tân</t>
  </si>
  <si>
    <t>Xây dựng cửa khẩu</t>
  </si>
  <si>
    <t>1108/QĐ-UBND
23/5/2021</t>
  </si>
  <si>
    <t>1107/QĐ-UBND
23/5/2021</t>
  </si>
  <si>
    <t>093</t>
  </si>
  <si>
    <t>092</t>
  </si>
  <si>
    <t>Tân Biên</t>
  </si>
  <si>
    <t>Bến Cầu</t>
  </si>
  <si>
    <t>Cải tạo, nâng cấp</t>
  </si>
  <si>
    <t>Xây dựng KTX nam và hội trường 300 chỗ</t>
  </si>
  <si>
    <t>Xây mới 10 phòng học</t>
  </si>
  <si>
    <t>Xây dựng hàng rào</t>
  </si>
  <si>
    <t>Cải tạo phòng học, phòng chức năng</t>
  </si>
  <si>
    <t>Xây dựng, cải tạo sửa chữa</t>
  </si>
  <si>
    <t>TX Hòa Thành</t>
  </si>
  <si>
    <t>Xây mới trạm xử lý và hệ thống thu gôm nước thải</t>
  </si>
  <si>
    <t>7124/QĐ-UBND
13/12/2021</t>
  </si>
  <si>
    <t>326/QĐ-SKHĐT
14/12/2021</t>
  </si>
  <si>
    <t>Hệ thống thoát nước và vỉa hè đường Nguyễn Văn Linh - giai đoạn 2</t>
  </si>
  <si>
    <t>327/QĐ-SKHĐT
14/12/2021</t>
  </si>
  <si>
    <t>325/QĐ-SKHĐT
14/12/2021</t>
  </si>
  <si>
    <t>Stt</t>
  </si>
  <si>
    <t>Hệ thống cống thoát nước (Đoạn từ chợ mới Trảng Bàng đến ngã 3 đường tránh Xuyên Á) (bên huyện đội)</t>
  </si>
  <si>
    <t>Phòng Tài nguyên và Môi trường huyện Dương Minh Châu</t>
  </si>
  <si>
    <t>Phòng Tài nguyên và Môi trường thành phố Tây Ninh</t>
  </si>
  <si>
    <t>Quy hoạch sử dụng đất</t>
  </si>
  <si>
    <t>Cải tạo, sửa chữa Trường TH Trần Phú (duy trì chuẩn quốc gia)</t>
  </si>
  <si>
    <t>Cải tạo, sửa chữa Trường THCS Chu Văn An (duy trì chuẩn quốc gia)</t>
  </si>
  <si>
    <t>1486/QĐ-UBND 13/04/2021; 
1593/QĐ-UBND 26/04/2021 (đ/c)</t>
  </si>
  <si>
    <t>7009/QĐ-UBND
07/12/2021</t>
  </si>
  <si>
    <t>7010/QĐ-UBND
07/12/2021</t>
  </si>
  <si>
    <t>Phòng Tài nguyên và Môi trường thị xã Hòa Thành</t>
  </si>
  <si>
    <t>Phòng Tài nguyên và Môi trường huyện Châu Thành</t>
  </si>
  <si>
    <t>Phòng Tài nguyên và Môi trường thị xã Trảng Bàng</t>
  </si>
  <si>
    <t>Phòng Tài nguyên và Môi trường huyện Gò Dầu</t>
  </si>
  <si>
    <t>Phòng Tài nguyên và Môi trường huyện Tân Biên</t>
  </si>
  <si>
    <t>Phòng Tài nguyên và Môi trường huyện Tân Châu</t>
  </si>
  <si>
    <t>Làm vỉa hè và cống thoát nước đường Nguyễn Duy Trinh (đoạn từ đường Nguyễn Văn Linh đến đường 30/4)</t>
  </si>
  <si>
    <t>2873/QĐ-UBND
10/8/2020</t>
  </si>
  <si>
    <t>3631/QĐ-UBND
09/10/2020</t>
  </si>
  <si>
    <t>Dài 592,43m</t>
  </si>
  <si>
    <t>1470/QĐ-UBND
13/12/2021</t>
  </si>
  <si>
    <t>1471/QĐ-UBND
13/12/2021</t>
  </si>
  <si>
    <t>Nạo vét rạch Gò Suối</t>
  </si>
  <si>
    <t>2118/QĐ-UBND
07/9/2021</t>
  </si>
  <si>
    <t>huyện Bến Cầu và thị xã Trảng Bàng</t>
  </si>
  <si>
    <t>Dài 7,4 ha</t>
  </si>
  <si>
    <t>Mở rộng trụ sở làm việc Công an huyện Châu Thành</t>
  </si>
  <si>
    <t xml:space="preserve"> huyện Châu Thành</t>
  </si>
  <si>
    <t>Xây dựng khối nhà làm việc, nhà bếp, nhà ăn, cải tạo nhà làm việc nhà ở chiến sĩ,…</t>
  </si>
  <si>
    <t>2025-2027</t>
  </si>
  <si>
    <t>2739/QĐ-UBND
26/10/2021</t>
  </si>
  <si>
    <t>1474/QĐ-UBND
15/12/2021</t>
  </si>
  <si>
    <t>Mở rộng và Hệ thống thoát nước đường Tôn Đức Thắng (từ đường Thượng Thâu Thanh đến Ql22B)</t>
  </si>
  <si>
    <t>3256/QĐ-UBND  30/11/2021</t>
  </si>
  <si>
    <t>2024-2026</t>
  </si>
  <si>
    <t>1475/QĐ-UBND
15/12/2021</t>
  </si>
  <si>
    <t>Dự án khởi công mới còn chưa phân khai chi tiết</t>
  </si>
  <si>
    <t>16591/QĐ-UBND
16/12/2021</t>
  </si>
  <si>
    <t>(Kèm theo Tờ trình số     /TTr-SKHĐT ngày    tháng    năm 2021 của Sở Kế hoạch và Đầu tư Tây Ninh)</t>
  </si>
  <si>
    <t xml:space="preserve">PHÂN KHAI KẾ HOẠCH ĐẦU TƯ CÔNG NĂM 2022
HỖ TRỢ CÓ MỤC TIÊU CÁC HUYỆN, THỊ XÃ, THÀNH PHỐ - MỤC HỖ TRỢ KHÁC </t>
  </si>
  <si>
    <t>PHÂN KHAI KẾ HOẠCH ĐẦU TƯ CÔNG NĂM 2022
MỤC CHUẨN BỊ ĐẦU TƯ DỰ ÁN</t>
  </si>
  <si>
    <t>Nâng cấp, mở rộng Đường Huyện 6</t>
  </si>
  <si>
    <t>383/QĐ-UBND
14/7/2021</t>
  </si>
  <si>
    <t>891/QĐ-UBND
15/12/2021</t>
  </si>
  <si>
    <t>Dài tuyến 3.100m</t>
  </si>
  <si>
    <t>xã Hòa Thạnh, huyện Châu Thành</t>
  </si>
  <si>
    <t>PHÁT THANH, TRUYỀN HÌNH, THÔNG TẤN</t>
  </si>
  <si>
    <t>Thiết bị phim trường 300 chỗ giai đoạn 1</t>
  </si>
  <si>
    <t>Đài Phát thanh và Truyền hình tỉnh</t>
  </si>
  <si>
    <t>Phường 3, thảnh phố Tây Ninh</t>
  </si>
  <si>
    <t>Đầu tư thiết bị phim trường 300 chỗ</t>
  </si>
  <si>
    <t>1944/QĐ-UBND
17/8/2021</t>
  </si>
  <si>
    <t>331/QĐ-SKHĐT
20/12/2021</t>
  </si>
  <si>
    <t>II.2.10</t>
  </si>
  <si>
    <t>Dự án quy hoạch sử dụng đất giai đoạn 2021-2030 thị xã Trảng Bàng, tỉnh Tây Ninh</t>
  </si>
  <si>
    <t>Lập Quy hoạch sử dụng đất giai đoạn 2021-2030 thành phố Tây Ninh, tỉnh Tây Ninh</t>
  </si>
  <si>
    <t>Lập Quy hoạch sử dụng đất giai đoạn 2021-2030 thị xã Hòa Thành, tỉnh Tây Ninh</t>
  </si>
  <si>
    <t>Lập Quy hoạch sử dụng đất giai đoạn 2021-2030 huyện Châu Thành, tỉnh Tây Ninh</t>
  </si>
  <si>
    <t>Lập Quy hoạch sử dụng đất giai đoạn 2021-2030 huyện Dương Minh Châu, tỉnh Tây Ninh</t>
  </si>
  <si>
    <t>Lập Quy hoạch sử dụng đất giai đoạn 2021-2030 huyện Gò Dầu, tỉnh Tây Ninh</t>
  </si>
  <si>
    <t>Lập Quy hoạch sử dụng đất giai đoạn 2021-2030 huyện Tân Biên, tỉnh Tây Ninh</t>
  </si>
  <si>
    <t>Xây mới chồi canh lửa - Vườn quốc gia Lò Gò - Xa Mát</t>
  </si>
  <si>
    <t>Xây mới 2 chòi (tháp) canh lửa</t>
  </si>
  <si>
    <t>1749/QĐ-UBND
02/8/2021</t>
  </si>
  <si>
    <t>333/QĐ-SKHĐT
25/12/2021</t>
  </si>
  <si>
    <t>098</t>
  </si>
  <si>
    <t xml:space="preserve">Trường THPT Trần Phú </t>
  </si>
  <si>
    <t>Xây mới 10 phòng học, xây mới nhà xs, sân bóng mini,…</t>
  </si>
  <si>
    <t>2294/QĐ-UBND
17/9/2021</t>
  </si>
  <si>
    <t>335/QĐ-SKHĐT
21/12/2021</t>
  </si>
  <si>
    <t>Kế hoạch 
năm 2022</t>
  </si>
  <si>
    <t>16597/QĐ-UBND
17/12/2021</t>
  </si>
  <si>
    <t>(Kèm theo Quyết định số        /QĐ-UBND ngày       tháng         năm 2021 của Chủ tịch Ủy ban nhân dân tỉnh Tây Ninh)</t>
  </si>
  <si>
    <t>1473/QĐ-UBND
15/12/2021</t>
  </si>
  <si>
    <t xml:space="preserve">KẾ HOẠCH THANH TOÁN KHỐI LƯỢNG </t>
  </si>
  <si>
    <t xml:space="preserve"> Nguồn</t>
  </si>
  <si>
    <t>Tổng</t>
  </si>
  <si>
    <t>Nguồn ngân sách tập trung</t>
  </si>
  <si>
    <t xml:space="preserve">Nguồn thu tiền sử dụng đất và tiền thuê đất </t>
  </si>
  <si>
    <t>Nguồn xổ số kiến thiết</t>
  </si>
  <si>
    <t>Kế hoạch</t>
  </si>
  <si>
    <t>Đã phân khai</t>
  </si>
  <si>
    <t>Đang trình</t>
  </si>
  <si>
    <t>Trước đợt này (gồm đang trình)</t>
  </si>
  <si>
    <t>Sau đợt này</t>
  </si>
  <si>
    <t>Đã phân khai và đang trình</t>
  </si>
  <si>
    <t xml:space="preserve">Trình đợt này </t>
  </si>
  <si>
    <t>Nguồn vốn</t>
  </si>
  <si>
    <t>TTCP giao</t>
  </si>
  <si>
    <t>% GN so KH tỉnh giao</t>
  </si>
  <si>
    <t>% GN so KH TTCP giao</t>
  </si>
  <si>
    <t>TỔNG</t>
  </si>
  <si>
    <t>Ngân sách địa phương</t>
  </si>
  <si>
    <t xml:space="preserve"> - Ngân sách tập trung</t>
  </si>
  <si>
    <t xml:space="preserve"> - Nguồn thu tiền sử dụng đất, thuê đất</t>
  </si>
  <si>
    <t xml:space="preserve"> - Xổ số kiến thiết</t>
  </si>
  <si>
    <t xml:space="preserve"> - Nguồn bội chi NSĐP</t>
  </si>
  <si>
    <t xml:space="preserve">Trung ương hỗ trợ </t>
  </si>
  <si>
    <t xml:space="preserve"> - Chương trình mục tiêu </t>
  </si>
  <si>
    <t>Vốn ODA</t>
  </si>
  <si>
    <t>Kế hoạch 2022
Tỉnh giao</t>
  </si>
  <si>
    <t>Giải ngân đến 31/01/2022</t>
  </si>
  <si>
    <t>Kế hoạch năm 2022 điều chỉnh</t>
  </si>
  <si>
    <t>Tăng (+)/ Giảm (-)</t>
  </si>
  <si>
    <t>(Kèm theo Tờ trình số                /TTr-SKHĐT ngày          tháng       năm 2022 của Sở Kế hoạch và Đầu tư tỉnh Tây Ninh)</t>
  </si>
  <si>
    <t>Đvt: đồng</t>
  </si>
  <si>
    <t>Năng lực thiết kế</t>
  </si>
  <si>
    <t>Thời gian KC - HT</t>
  </si>
  <si>
    <t>Quyết định TMĐT/ phê duyệt quyết toán</t>
  </si>
  <si>
    <t>Khối lượng hoàn thành/ Giá trị quyết toán</t>
  </si>
  <si>
    <t>Lũy kế vốn đã giải ngân</t>
  </si>
  <si>
    <t xml:space="preserve">Nợ phải trả </t>
  </si>
  <si>
    <t>Kế hoạch
 năm 2022</t>
  </si>
  <si>
    <t xml:space="preserve"> Kế hoạch năm 2022</t>
  </si>
  <si>
    <t>Trường Trung học phổ thông Trần Đại Nghĩa</t>
  </si>
  <si>
    <t>KBNN tỉnh</t>
  </si>
  <si>
    <t>16/QĐ-STC 14/01/2022</t>
  </si>
  <si>
    <t>Địa điểm lưu niệm Vành đai diệt Mỹ - Trảng Lớn</t>
  </si>
  <si>
    <t>thị trấn Châu Thành</t>
  </si>
  <si>
    <t>274/QD-SKHĐT 30/10/2019</t>
  </si>
  <si>
    <t>Đường số 22-22 (đường trục chợ Bàu Năng)</t>
  </si>
  <si>
    <t>2654/QĐ-UBND
19/5/2021</t>
  </si>
  <si>
    <t>8124/QĐ-UBND
14/10/2021</t>
  </si>
  <si>
    <t>Dài tuyến: 1,87km</t>
  </si>
  <si>
    <t>xã Bàu Năng, huyện Dương Minh Châu</t>
  </si>
  <si>
    <t>Nâng cấp đường 4-4, 5-5 xã Suối Đá</t>
  </si>
  <si>
    <t>2626/QĐ-UBND
19/5/2021</t>
  </si>
  <si>
    <t>8149/QĐ-UBND
14/10/2021</t>
  </si>
  <si>
    <t>Dài tuyến 5,577 km</t>
  </si>
  <si>
    <t>xã Suối Đá,  huyện Dương Minh Châu</t>
  </si>
  <si>
    <t>Đường số 2 thị trấn nối dài (Khu phố 2 - Phước Lợi 2 xã Suối Đá)</t>
  </si>
  <si>
    <t>2643/QĐ-UBND
19/5/2021</t>
  </si>
  <si>
    <t>8208/QĐ-UBND
15/10/2021</t>
  </si>
  <si>
    <t>Dài tuyến 2,625 km</t>
  </si>
  <si>
    <t>Thị trấn - xã Suối Đá,  huyện Dương Minh Châu</t>
  </si>
  <si>
    <t>Xây mới nhà làm việc Công an xã Bến Củi</t>
  </si>
  <si>
    <t>7707/QĐ-UBND
29/9/2021</t>
  </si>
  <si>
    <t>8155/QĐ-UBND
14/10/2021</t>
  </si>
  <si>
    <t xml:space="preserve"> xã Bến Củi, huyện Dương Minh Châu</t>
  </si>
  <si>
    <t>Tỉnh 50%, huyện 50%</t>
  </si>
  <si>
    <t>Bờ kè chống sạt lở suối Cần Đăng chảy qua trung tâm thị trấn Tân Biên, huyện Tân Biên</t>
  </si>
  <si>
    <t>1641/QĐ-UBND
31/7/2020;
1434/QĐ-UBND
07/7/2021 (đ/c)</t>
  </si>
  <si>
    <t>Xây dựng bờ kè chống sạt lở suối Cần Đăng và các hạng mục xây dựng cảnh quan hai bên kè</t>
  </si>
  <si>
    <t>Xây mới NLV các Ban Huyện ủy</t>
  </si>
  <si>
    <t>6110/QĐ-UBND
15/9/2021</t>
  </si>
  <si>
    <t>8047/QĐ-UBND
29/12/2021</t>
  </si>
  <si>
    <t>Nâng cấp mặt đường + Cống thoát nước + vỉa hè đường Nguyễn Hữu Thọ (đoạn từ đường Nguyễn Văn Linh đến đường Lý Tự Trọng)</t>
  </si>
  <si>
    <t>7040/QĐ-UBND
09/11/2021</t>
  </si>
  <si>
    <t>8048/QĐ-UBND
30/12/2021</t>
  </si>
  <si>
    <t>Dài 943,7 m</t>
  </si>
  <si>
    <t>Mua sắm trang thiết bị sinh hoạt, làm việc Đại đội bộ binh 61/Bến Cầu</t>
  </si>
  <si>
    <t>Mua sắm trang thiết bị</t>
  </si>
  <si>
    <t>2290/QĐ-UBND
17/9/2021</t>
  </si>
  <si>
    <t>09/QĐ-SKHĐT
10/01/2022</t>
  </si>
  <si>
    <t>Mua sắm trang thiết bị sinh hoạt, làm việc Đại đội bộ binh 105/Tân Biên</t>
  </si>
  <si>
    <t>2289/QĐ-UBND
17/9/2021</t>
  </si>
  <si>
    <t>05/QĐ-SKHĐT
06/01/2022</t>
  </si>
  <si>
    <t>Mua sắm trang thiết bị sinh hoạt, làm việc Đại đội bộ binh 1/Tân Châu</t>
  </si>
  <si>
    <t>2291/QĐ-UBND
17/9/2021</t>
  </si>
  <si>
    <t>08/QĐ-SKHĐT
10/01/2022</t>
  </si>
  <si>
    <t>Trường THPT Tân Đông</t>
  </si>
  <si>
    <t>Sửa chữa nâng cấp</t>
  </si>
  <si>
    <t>2804/QĐ-UBND
01/11/2021</t>
  </si>
  <si>
    <t>358/QĐ-SKHĐT
31/12/2021</t>
  </si>
  <si>
    <t>Khu in sao đề thi THPT Quốc gia</t>
  </si>
  <si>
    <t>Sở Giáo dục và Đào tạo</t>
  </si>
  <si>
    <t>Phường 3 TPTN</t>
  </si>
  <si>
    <t>2131/QĐ-UBND
08/9/2021</t>
  </si>
  <si>
    <t>355/QĐ-SKHĐT
31/12/2021</t>
  </si>
  <si>
    <t>Sửa chữa đội, chốt bảo vệ rừng  - BQL Chàng Riệc</t>
  </si>
  <si>
    <t>Sửa chữa trụ sở làm việc 09 trạm, đội bảo vệ</t>
  </si>
  <si>
    <t>1750/QĐ-UBND
02/8/2021</t>
  </si>
  <si>
    <t>344/QĐ-SKHĐT
28/12/2021</t>
  </si>
  <si>
    <t>Xây dựng nhà Trạm bảo vệ rừng VQG Lò Gò - Xa Mát</t>
  </si>
  <si>
    <t>Xây mới 6 trạm bảo vệ rừng</t>
  </si>
  <si>
    <t>1748/QĐ-UBND
02/8/2021</t>
  </si>
  <si>
    <t>343/QĐ-SKHĐT
28/12/2021</t>
  </si>
  <si>
    <t>Tiểu dự án đường mòn Bàu Tà On (thuộc dự án Đường ra cửa khẩu Biên Mậu)</t>
  </si>
  <si>
    <t>Dài 8.060,37m</t>
  </si>
  <si>
    <t>19/NQ-HĐND
11/7/2019</t>
  </si>
  <si>
    <t>3576/QĐ-UBND 23/12/2021</t>
  </si>
  <si>
    <t>Nâng cấp, sửa chữa HTCN ấp Tân Đông, Tân Thành, Tân Châu</t>
  </si>
  <si>
    <t>Sửa chữa, cấp nước cho khoảng 500 hộ dân</t>
  </si>
  <si>
    <t>1587/QĐ-UBND
19/7/2021</t>
  </si>
  <si>
    <t>342/QĐ-SKHĐT
28/12/2021</t>
  </si>
  <si>
    <t>Mở rộng khu vực cấp nước xã Tân Hòa</t>
  </si>
  <si>
    <t>Cấp nước cho khoảng 2.580 hộ</t>
  </si>
  <si>
    <t>1860/QĐ-UBND
11/8/2021</t>
  </si>
  <si>
    <t>347/QĐ-SKHĐT
28/12/2021</t>
  </si>
  <si>
    <t>Sửa chữa mở rộng nhà làm việc BQL dự án ngành Nông nghiệp và Trung tâm nước sạch VSMT</t>
  </si>
  <si>
    <t>Phường 3, 
TPTN</t>
  </si>
  <si>
    <t xml:space="preserve">Sửa chữa mở rộng nhà làm việc </t>
  </si>
  <si>
    <t>1859/QĐ-UBND
11/8/2021</t>
  </si>
  <si>
    <t>361/QĐ-SKHĐT
31/12/2021</t>
  </si>
  <si>
    <t>357/QĐ-SKHĐT
31/12/2021</t>
  </si>
  <si>
    <t>345/QĐ-SKHĐT
28/12/2021</t>
  </si>
  <si>
    <t>Cơ sở cai nghiện ma túy tỉnh Tây Ninh (giai đoạn 3)</t>
  </si>
  <si>
    <t>Tân Hưng, Tân Châu</t>
  </si>
  <si>
    <t>1908/QĐ-UBND
13/8/2021</t>
  </si>
  <si>
    <t>360/QĐ-SKHĐT
31/12/2021</t>
  </si>
  <si>
    <t>Xây dựng trụ sở UBND phường Long Thành Bắc</t>
  </si>
  <si>
    <t>BQLDA ĐTXD thị xã Hòa Thành</t>
  </si>
  <si>
    <t>Số 578/QĐ-UBND ngày 02/12/2021</t>
  </si>
  <si>
    <t>35/QĐ-UBND  14/01/2022</t>
  </si>
  <si>
    <t>phường Long Thành Bắc</t>
  </si>
  <si>
    <t>Kho Bạc nhà nước thị xã Hòa Thành</t>
  </si>
  <si>
    <t>Cầu Ông Hổ</t>
  </si>
  <si>
    <t>Số 401/QĐ-UBND ngày 16/9/2021</t>
  </si>
  <si>
    <t>29/QĐ-UBND 12/01/2022</t>
  </si>
  <si>
    <t>Cầu BTCT</t>
  </si>
  <si>
    <t>xã Trường Tây-Xã Trường Hòa</t>
  </si>
  <si>
    <t>Xây dựng mới trụ sở Công an xã Trường Đông</t>
  </si>
  <si>
    <t>Số 385/QĐ-UBND ngày 06/9/2021</t>
  </si>
  <si>
    <t>7151/QĐ-UBND  14/12/2021</t>
  </si>
  <si>
    <t>xã Trường Đông</t>
  </si>
  <si>
    <t>Tỉnh hỗ trợ 50%, huyện 50%</t>
  </si>
  <si>
    <t>Xây mới trụ sở UBND Thị trấn</t>
  </si>
  <si>
    <t>353/QĐ-UBND
 30/6/2021</t>
  </si>
  <si>
    <t>23/QĐ-UBND
13/01/2022</t>
  </si>
  <si>
    <t>Cải tạo nâng cấp khuôn viên, Xây mới trụ sở làm việc,…</t>
  </si>
  <si>
    <t>Nâng cấp và mở rộng đường Huyện 23</t>
  </si>
  <si>
    <t>388/QĐ-UBND
15/7/2021</t>
  </si>
  <si>
    <t>950/QĐ-UBND
31/12/2021</t>
  </si>
  <si>
    <t>Dài tuyến 9.904,71m</t>
  </si>
  <si>
    <t>xã Thành Long và Hòa Hội, huyện Châu Thành</t>
  </si>
  <si>
    <t>Sửa chữa, thay thiết bị điện sinh hoạt doanh trại Tiểu đoàn BB14</t>
  </si>
  <si>
    <t>xã Tân Phú, huyện Tân Châu</t>
  </si>
  <si>
    <t>Thay thế đường dây hạ thế; thay thế, sửa chữa hệ thống điện, hệ thống chiếu sáng và các hạng mục khác</t>
  </si>
  <si>
    <t>2326/QĐ-UBND
21/9/2021</t>
  </si>
  <si>
    <t>32/QĐ-SKHĐT
19/01/2022</t>
  </si>
  <si>
    <t>Xây dựng kho vật chất phòng chống lụt bão/Bộ CHQS tỉnh</t>
  </si>
  <si>
    <t>Xây dựng kho, mua sắm, lắp đặt các trang thiết bị</t>
  </si>
  <si>
    <t>2248/QĐ-UBND
15/9/2021</t>
  </si>
  <si>
    <t>38/QĐ-SKHĐT
24/01/2022</t>
  </si>
  <si>
    <t>Xây dựng mới hàng rào bảo vệ doanh trại Tiểu đoàn BB14/eBB174</t>
  </si>
  <si>
    <t>Xây hàng rào bằng tường gạch dài 1.144m</t>
  </si>
  <si>
    <t>2288/QĐ-UBND
17/9/2021</t>
  </si>
  <si>
    <t>26/QĐ-SKHĐT
18/01/2022</t>
  </si>
  <si>
    <t>Trường Khuyết tật Tây Ninh</t>
  </si>
  <si>
    <t>Sửa chữa và xây mới</t>
  </si>
  <si>
    <t>2845/QĐ-UBND
03/11/2021</t>
  </si>
  <si>
    <t>19/QĐ-SKHĐT
13/01/2022</t>
  </si>
  <si>
    <t>362/QĐ-SKHĐT
31/12/2021</t>
  </si>
  <si>
    <t>Tiểu dự án đường vào cầu Ông Sãi (thuộc dự án Đường ra cửa khẩu Biên Mậu)</t>
  </si>
  <si>
    <t>4,145km láng nhựa</t>
  </si>
  <si>
    <t>190/QĐ-UBND  21/01/2022</t>
  </si>
  <si>
    <t>Đường ĐH 9 giai đoạn 2</t>
  </si>
  <si>
    <t>Dài 7,5km</t>
  </si>
  <si>
    <t>2853/QĐ-UBND
04/11/2021</t>
  </si>
  <si>
    <t>27/QĐ-SKHĐT
18/01/2022</t>
  </si>
  <si>
    <t>21/QĐ-SKHĐT
13/01/2022</t>
  </si>
  <si>
    <t>Trang bị hệ thống Camera giám sát an ninh trật tự tập trung</t>
  </si>
  <si>
    <t>Các huyện, thị xã, thành phố trên địa bàn tỉnh</t>
  </si>
  <si>
    <t>Trang bị hệ thống Camera giám sát</t>
  </si>
  <si>
    <t>2231/QĐ-UBND
13/9/2021</t>
  </si>
  <si>
    <t>183/QĐ-UBND 21/01/2022</t>
  </si>
  <si>
    <t>e</t>
  </si>
  <si>
    <t>Bê tông nhựa các tuyến đường thị trấn Gò Dầu (Đường Hùng Vương, Dương Văn Nốt, Trường Chinh, Lê Trọng Tấn, và các tuyến nhánh)</t>
  </si>
  <si>
    <t>thị trấn 
Gò Dầu</t>
  </si>
  <si>
    <t>Nâng cấp, mở rộng các tuyến đường dài 13.425m</t>
  </si>
  <si>
    <t>246/QĐ-UBND
29/01/2021</t>
  </si>
  <si>
    <t>484/QĐ-SKHĐT
31/12/2021</t>
  </si>
  <si>
    <t>Chưa phân khai chi tiết</t>
  </si>
  <si>
    <t>KH</t>
  </si>
  <si>
    <t>Da phan</t>
  </si>
  <si>
    <t>dot nay</t>
  </si>
  <si>
    <t>con lai</t>
  </si>
  <si>
    <t>Ước khối lượng quý I</t>
  </si>
  <si>
    <t>Ước giải ngân quý I</t>
  </si>
  <si>
    <t>Đơn vị</t>
  </si>
  <si>
    <t>Đã báo cáo</t>
  </si>
  <si>
    <t>Chưa báo cáo</t>
  </si>
  <si>
    <t>Hình thức báo cáo</t>
  </si>
  <si>
    <t>Chất lượng báo cáo</t>
  </si>
  <si>
    <t>Văn bản</t>
  </si>
  <si>
    <t>File</t>
  </si>
  <si>
    <t>Đúng mẫu</t>
  </si>
  <si>
    <t>Chưa đúng mẫu</t>
  </si>
  <si>
    <t>Sở, ban, ngành</t>
  </si>
  <si>
    <t>Ban QLDA ngành Giao thông</t>
  </si>
  <si>
    <t>Sở Nông nghiệp và PTNT</t>
  </si>
  <si>
    <t>Ban QLDA ngành Nông nghiệp</t>
  </si>
  <si>
    <t>Văn phòng Tỉnh ủy</t>
  </si>
  <si>
    <t>Ban QLDA đầu tư XD tỉnh</t>
  </si>
  <si>
    <t>Bộ CHQS tỉnh</t>
  </si>
  <si>
    <t>Bộ Chỉ huy BĐBP</t>
  </si>
  <si>
    <t>Huyện, Thành phố</t>
  </si>
  <si>
    <t>Gò Dầu</t>
  </si>
  <si>
    <t>DANH SÁCH QUYẾT ĐỊNH VỐN 2022</t>
  </si>
  <si>
    <t>Số QĐ</t>
  </si>
  <si>
    <t>Trích yếu</t>
  </si>
  <si>
    <t>Ban quản lý khu kinh tế (gồm Ban GMS)</t>
  </si>
  <si>
    <t>Đài Phát thanh Truyền hình</t>
  </si>
  <si>
    <t>Chi cục Kiểm lâm</t>
  </si>
  <si>
    <t>Sở Tài chính</t>
  </si>
  <si>
    <t>Huyện, TX, TP</t>
  </si>
  <si>
    <t>% GN/KH</t>
  </si>
  <si>
    <t>Tỉnh quản lý</t>
  </si>
  <si>
    <t>Tỉnh HTMT</t>
  </si>
  <si>
    <t>NS cấp huyện</t>
  </si>
  <si>
    <t>CBDT</t>
  </si>
  <si>
    <t>%</t>
  </si>
  <si>
    <t>Tỉnh quản lý (gồm TWHT)</t>
  </si>
  <si>
    <t>Nâng cấp, mở rộng Trung tâm y tế dự phòng</t>
  </si>
  <si>
    <t>2019-2020</t>
  </si>
  <si>
    <t>39/QĐ-STC 26/01/2022</t>
  </si>
  <si>
    <t>Trường THPT Tây Ninh</t>
  </si>
  <si>
    <t>49/QĐ-STC 15/02/2022</t>
  </si>
  <si>
    <t>Trường THPT chuyên Hoàng Lê Kha</t>
  </si>
  <si>
    <t>2017-2020</t>
  </si>
  <si>
    <t>474/QĐ-UBND 25/02/2022</t>
  </si>
  <si>
    <t>Kế hoạch năm 2022 điều chỉnh, bổ sung</t>
  </si>
  <si>
    <t>37/QĐ-UBND
24/01/2022</t>
  </si>
  <si>
    <t>33/QĐ-UBND
20/01/2022</t>
  </si>
  <si>
    <t>Đầu tư các dự án thuộc Khu kinh tế cửa khẩu Mộc Bài</t>
  </si>
  <si>
    <t>Ban Quản lý Khu kinh tế</t>
  </si>
  <si>
    <t>Khu KTCK Mộc Bài, huyện Bến Cầu, tỉnh Tây Ninh</t>
  </si>
  <si>
    <t>Đầu tư các dự án thuộc KKTCK Mộc Bài</t>
  </si>
  <si>
    <t>2022 - 2025</t>
  </si>
  <si>
    <t>1106/QĐ-UBND
23/5/2021</t>
  </si>
  <si>
    <t>Trường THPT Quang Trung (cơ sở 2)</t>
  </si>
  <si>
    <t>Cải tạo sửa chữa cơ sở vật chất</t>
  </si>
  <si>
    <t>2846/QĐ-UBND
03/11/2021</t>
  </si>
  <si>
    <t>65/QĐ-SKHĐT
08/3/2022</t>
  </si>
  <si>
    <t>Hệ thống số hóa, quản lý và khai thác dữ liệu số</t>
  </si>
  <si>
    <t>Sở Nội vụ</t>
  </si>
  <si>
    <t>Trung tâm lưu trữ lịch sử tỉnh trực thuộc Sở Nội vụ</t>
  </si>
  <si>
    <t>Xây dựng phần mềm quản lý tài liệu lưu trữ điện tử, mua sắm trang thiết bị hạ tầng kỹ thuật,…</t>
  </si>
  <si>
    <t>2358/QĐ-UBND 
21/9/2021</t>
  </si>
  <si>
    <t>64/QĐ-SKHĐT
02/3/2022</t>
  </si>
  <si>
    <t>Xây mới Trụ sở làm việc Hội liên Hiệp phụ nữ tỉnh Tây Ninh</t>
  </si>
  <si>
    <t>1979/QĐ-UBND
21/8/2021</t>
  </si>
  <si>
    <t>59/QĐ-SKHĐT
24/02/2022</t>
  </si>
  <si>
    <t>60/QĐ-SKHĐT
24/02/2022</t>
  </si>
  <si>
    <t>Giải ngân 31/3/2022</t>
  </si>
  <si>
    <t>KẾT QUẢ GIẢI NGÂN CÁC HUYỆN, THỊ XÃ, THÀNH PHỐ
(Từ 01/01/2022 đến 31/3/2022)</t>
  </si>
  <si>
    <t>(Kèm theo Báo cáo số                  /BC-SKHĐT ngày         tháng      năm 2022 của Sở Kế hoạch và Đầu tư Tây Ninh)</t>
  </si>
  <si>
    <t>% so KH Tỉnh giao</t>
  </si>
  <si>
    <t>% so KH TTCP giao</t>
  </si>
  <si>
    <t>BQL VQG Lò Gò - Xa Mát</t>
  </si>
  <si>
    <t>Giải ngân đến hết 30/4/2022</t>
  </si>
  <si>
    <t xml:space="preserve">Đường từ ngã ba ĐT.781 - Bờ Hồ Dầu Tiếng đến ĐT.785 - Ngã tư Tân Hưng </t>
  </si>
  <si>
    <t>DMC, Tân Châu</t>
  </si>
  <si>
    <t>701/QĐ-UBND 22/3/2022</t>
  </si>
  <si>
    <t>TỔNG HỢP TÌNH HÌNH THỰC HIỆN KẾ HOẠCH ĐẦU TƯ XDCB NĂM 2022
(Giải ngân từ 01/01/2022 đến 30/4/2022)</t>
  </si>
  <si>
    <t>Ước thực hiện đến hết ngày 31/5/2022</t>
  </si>
  <si>
    <t>DANH SÁCH CÁC ĐƠN VỊ BÁO CÁO XDCB NĂM 2022 - ĐẾN NGÀY 30/4/2022</t>
  </si>
  <si>
    <t>TÌNH HÌNH THỰC HIỆN KẾ HOẠCH VỐN ĐẦU TƯ XÂY DỰNG CƠ BẢN NĂM 2022 - NGUỒN NSĐP
(Giải ngân từ 01/01/2022 đến 30/4/2022)</t>
  </si>
  <si>
    <t>TÌNH HÌNH THỰC HIỆN KẾ HOẠCH VỐN ĐẦU TƯ XÂY DỰNG CƠ BẢN NĂM 2022 - MỤC THANH TOÁN KHỐI LƯỢNG ĐÃ VÀ ĐANG THỰC HIỆN
(Giải ngân từ 01/01/2022 đến 30/4/2022)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</si>
</sst>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0_-;\-* #,##0_-;_-* &quot;-&quot;_-;_-@_-"/>
    <numFmt numFmtId="43" formatCode="_-* #,##0.00_-;\-* #,##0.00_-;_-* &quot;-&quot;??_-;_-@_-"/>
    <numFmt numFmtId="164" formatCode="_(* #,##0_);_(* \(#,##0\);_(* &quot;-&quot;_);_(@_)"/>
    <numFmt numFmtId="165" formatCode="_(* #,##0.00_);_(* \(#,##0.00\);_(* &quot;-&quot;??_);_(@_)"/>
    <numFmt numFmtId="166" formatCode="#.##0"/>
    <numFmt numFmtId="167" formatCode="_(* #,##0_);_(* \(#,##0\);_(* &quot;-&quot;??_);_(@_)"/>
    <numFmt numFmtId="168" formatCode="#,##0.000"/>
    <numFmt numFmtId="169" formatCode="#,##0;\-#,##0;\-"/>
    <numFmt numFmtId="170" formatCode="_(* #.##0._);_(* \(#.##0.\);_(* &quot;-&quot;??_);_(@_)"/>
  </numFmts>
  <fonts count="50" x14ac:knownFonts="1">
    <font>
      <sz val="11"/>
      <color theme="1"/>
      <name val="Calibri"/>
      <family val="2"/>
      <scheme val="minor"/>
    </font>
    <font>
      <sz val="11"/>
      <color theme="1"/>
      <name val="Calibri"/>
      <family val="2"/>
      <scheme val="minor"/>
    </font>
    <font>
      <b/>
      <sz val="12"/>
      <color theme="1"/>
      <name val="Times New Roman"/>
      <family val="1"/>
    </font>
    <font>
      <sz val="12"/>
      <color theme="1"/>
      <name val="Calibri"/>
      <family val="2"/>
      <scheme val="minor"/>
    </font>
    <font>
      <sz val="10"/>
      <name val="Arial"/>
      <family val="2"/>
    </font>
    <font>
      <b/>
      <sz val="12"/>
      <name val="Times New Roman"/>
      <family val="1"/>
    </font>
    <font>
      <i/>
      <sz val="12"/>
      <name val="Times New Roman"/>
      <family val="1"/>
    </font>
    <font>
      <b/>
      <i/>
      <sz val="12"/>
      <name val="Times New Roman"/>
      <family val="1"/>
    </font>
    <font>
      <i/>
      <sz val="12"/>
      <color theme="1"/>
      <name val="Calibri"/>
      <family val="2"/>
      <scheme val="minor"/>
    </font>
    <font>
      <sz val="12"/>
      <name val="Times New Roman"/>
      <family val="1"/>
    </font>
    <font>
      <sz val="10"/>
      <name val="Arial"/>
      <family val="2"/>
      <charset val="163"/>
    </font>
    <font>
      <sz val="13"/>
      <name val="Times New Roman"/>
      <family val="1"/>
    </font>
    <font>
      <sz val="12"/>
      <color indexed="8"/>
      <name val="Times New Roman"/>
      <family val="1"/>
    </font>
    <font>
      <sz val="12"/>
      <color theme="1"/>
      <name val="Times New Roman"/>
      <family val="1"/>
    </font>
    <font>
      <sz val="11"/>
      <color indexed="8"/>
      <name val="Calibri"/>
      <family val="2"/>
    </font>
    <font>
      <b/>
      <i/>
      <sz val="12"/>
      <color theme="1"/>
      <name val="Calibri"/>
      <family val="2"/>
      <scheme val="minor"/>
    </font>
    <font>
      <b/>
      <i/>
      <sz val="12"/>
      <color theme="1"/>
      <name val="Times New Roman"/>
      <family val="1"/>
    </font>
    <font>
      <sz val="10"/>
      <name val="VNI-Times"/>
    </font>
    <font>
      <b/>
      <sz val="14"/>
      <name val="Times New Roman"/>
      <family val="1"/>
    </font>
    <font>
      <sz val="10"/>
      <name val="Times New Roman"/>
      <family val="1"/>
    </font>
    <font>
      <b/>
      <sz val="13"/>
      <name val="Times New Roman"/>
      <family val="1"/>
    </font>
    <font>
      <sz val="13"/>
      <color rgb="FFFF0000"/>
      <name val="Times New Roman"/>
      <family val="1"/>
    </font>
    <font>
      <i/>
      <sz val="13"/>
      <name val="Times New Roman"/>
      <family val="1"/>
    </font>
    <font>
      <b/>
      <sz val="15"/>
      <name val="Times New Roman"/>
      <family val="1"/>
    </font>
    <font>
      <b/>
      <sz val="13"/>
      <color rgb="FFFF0000"/>
      <name val="Times New Roman"/>
      <family val="1"/>
    </font>
    <font>
      <i/>
      <sz val="15"/>
      <name val="Times New Roman"/>
      <family val="1"/>
    </font>
    <font>
      <i/>
      <sz val="13"/>
      <color rgb="FFFF0000"/>
      <name val="Times New Roman"/>
      <family val="1"/>
    </font>
    <font>
      <i/>
      <sz val="15"/>
      <color rgb="FFFF0000"/>
      <name val="Times New Roman"/>
      <family val="1"/>
    </font>
    <font>
      <b/>
      <i/>
      <sz val="13"/>
      <name val="Times New Roman"/>
      <family val="1"/>
    </font>
    <font>
      <b/>
      <u/>
      <sz val="13"/>
      <name val="Times New Roman"/>
      <family val="1"/>
    </font>
    <font>
      <u/>
      <sz val="13"/>
      <name val="Times New Roman"/>
      <family val="1"/>
    </font>
    <font>
      <b/>
      <u/>
      <sz val="13"/>
      <color rgb="FFFF0000"/>
      <name val="Times New Roman"/>
      <family val="1"/>
    </font>
    <font>
      <b/>
      <i/>
      <sz val="13"/>
      <color rgb="FFFF0000"/>
      <name val="Times New Roman"/>
      <family val="1"/>
    </font>
    <font>
      <vertAlign val="superscript"/>
      <sz val="13"/>
      <name val="Times New Roman"/>
      <family val="1"/>
    </font>
    <font>
      <sz val="15"/>
      <name val="Times New Roman"/>
      <family val="1"/>
    </font>
    <font>
      <b/>
      <sz val="9"/>
      <color indexed="81"/>
      <name val="Tahoma"/>
      <family val="2"/>
    </font>
    <font>
      <sz val="9"/>
      <color indexed="81"/>
      <name val="Tahoma"/>
      <family val="2"/>
    </font>
    <font>
      <sz val="14"/>
      <color indexed="81"/>
      <name val="Times New Roman"/>
      <family val="1"/>
    </font>
    <font>
      <sz val="12"/>
      <color rgb="FFFF0000"/>
      <name val="Times New Roman"/>
      <family val="1"/>
    </font>
    <font>
      <sz val="14"/>
      <name val="Times New Roman"/>
      <family val="1"/>
    </font>
    <font>
      <i/>
      <sz val="11"/>
      <name val="Times New Roman"/>
      <family val="1"/>
    </font>
    <font>
      <b/>
      <u/>
      <sz val="12"/>
      <name val="Times New Roman"/>
      <family val="1"/>
    </font>
    <font>
      <b/>
      <sz val="14"/>
      <color theme="1"/>
      <name val="Times New Roman"/>
      <family val="1"/>
    </font>
    <font>
      <i/>
      <sz val="12"/>
      <color theme="1"/>
      <name val="Times New Roman"/>
      <family val="1"/>
    </font>
    <font>
      <b/>
      <i/>
      <u/>
      <sz val="12"/>
      <name val="Times New Roman"/>
      <family val="1"/>
    </font>
    <font>
      <i/>
      <u/>
      <sz val="12"/>
      <name val="Times New Roman"/>
      <family val="1"/>
    </font>
    <font>
      <b/>
      <sz val="11"/>
      <color theme="1"/>
      <name val="Calibri"/>
      <family val="2"/>
      <scheme val="minor"/>
    </font>
    <font>
      <i/>
      <sz val="14"/>
      <name val="Times New Roman"/>
      <family val="1"/>
    </font>
    <font>
      <b/>
      <u/>
      <sz val="11"/>
      <color theme="1"/>
      <name val="Calibri"/>
      <family val="2"/>
      <scheme val="minor"/>
    </font>
    <font>
      <i/>
      <sz val="11"/>
      <color theme="1"/>
      <name val="Calibri"/>
      <family val="2"/>
      <scheme val="minor"/>
    </font>
  </fonts>
  <fills count="3">
    <fill>
      <patternFill patternType="none"/>
    </fill>
    <fill>
      <patternFill patternType="gray125"/>
    </fill>
    <fill>
      <patternFill patternType="solid">
        <fgColor rgb="FFFFFF00"/>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hair">
        <color auto="1"/>
      </bottom>
      <diagonal/>
    </border>
  </borders>
  <cellStyleXfs count="37">
    <xf numFmtId="0" fontId="0" fillId="0" borderId="0"/>
    <xf numFmtId="165" fontId="14" fillId="0" borderId="0" applyFont="0" applyFill="0" applyBorder="0" applyAlignment="0" applyProtection="0"/>
    <xf numFmtId="0" fontId="4" fillId="0" borderId="0"/>
    <xf numFmtId="165" fontId="1" fillId="0" borderId="0" applyFont="0" applyFill="0" applyBorder="0" applyAlignment="0" applyProtection="0"/>
    <xf numFmtId="0" fontId="10" fillId="0" borderId="0"/>
    <xf numFmtId="165" fontId="9" fillId="0" borderId="0" applyFont="0" applyFill="0" applyBorder="0" applyAlignment="0" applyProtection="0"/>
    <xf numFmtId="0" fontId="4" fillId="0" borderId="0"/>
    <xf numFmtId="0" fontId="14" fillId="0" borderId="0"/>
    <xf numFmtId="0" fontId="4" fillId="0" borderId="0"/>
    <xf numFmtId="0" fontId="17" fillId="0" borderId="0"/>
    <xf numFmtId="0" fontId="19" fillId="0" borderId="0"/>
    <xf numFmtId="0" fontId="4" fillId="0" borderId="0"/>
    <xf numFmtId="9" fontId="14" fillId="0" borderId="0" applyFont="0" applyFill="0" applyBorder="0" applyAlignment="0" applyProtection="0"/>
    <xf numFmtId="0" fontId="19" fillId="0" borderId="0"/>
    <xf numFmtId="0" fontId="4" fillId="0" borderId="0"/>
    <xf numFmtId="165" fontId="4" fillId="0" borderId="0" applyFont="0" applyFill="0" applyBorder="0" applyAlignment="0" applyProtection="0"/>
    <xf numFmtId="9" fontId="14" fillId="0" borderId="0" applyFont="0" applyFill="0" applyBorder="0" applyAlignment="0" applyProtection="0"/>
    <xf numFmtId="164" fontId="4" fillId="0" borderId="0" applyFont="0" applyFill="0" applyBorder="0" applyAlignment="0" applyProtection="0"/>
    <xf numFmtId="165" fontId="14" fillId="0" borderId="0" applyFont="0" applyFill="0" applyBorder="0" applyAlignment="0" applyProtection="0"/>
    <xf numFmtId="165" fontId="14" fillId="0" borderId="0" applyFont="0" applyFill="0" applyBorder="0" applyAlignment="0" applyProtection="0"/>
    <xf numFmtId="0" fontId="4" fillId="0" borderId="0"/>
    <xf numFmtId="0" fontId="1" fillId="0" borderId="0"/>
    <xf numFmtId="0" fontId="4" fillId="0" borderId="0"/>
    <xf numFmtId="0" fontId="1" fillId="0" borderId="0"/>
    <xf numFmtId="0" fontId="4" fillId="0" borderId="0"/>
    <xf numFmtId="0" fontId="17" fillId="0" borderId="0"/>
    <xf numFmtId="9" fontId="1" fillId="0" borderId="0" applyFont="0" applyFill="0" applyBorder="0" applyAlignment="0" applyProtection="0"/>
    <xf numFmtId="43" fontId="14" fillId="0" borderId="0" applyFont="0" applyFill="0" applyBorder="0" applyAlignment="0" applyProtection="0"/>
    <xf numFmtId="43" fontId="1" fillId="0" borderId="0" applyFont="0" applyFill="0" applyBorder="0" applyAlignment="0" applyProtection="0"/>
    <xf numFmtId="43" fontId="9" fillId="0" borderId="0" applyFont="0" applyFill="0" applyBorder="0" applyAlignment="0" applyProtection="0"/>
    <xf numFmtId="43" fontId="14"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cellStyleXfs>
  <cellXfs count="412">
    <xf numFmtId="0" fontId="0" fillId="0" borderId="0" xfId="0"/>
    <xf numFmtId="0" fontId="3" fillId="0" borderId="0" xfId="0" applyFont="1"/>
    <xf numFmtId="3" fontId="5" fillId="0" borderId="2" xfId="2" quotePrefix="1" applyNumberFormat="1" applyFont="1" applyBorder="1" applyAlignment="1">
      <alignment horizontal="center" vertical="center" wrapText="1"/>
    </xf>
    <xf numFmtId="3" fontId="5" fillId="0" borderId="2" xfId="2" quotePrefix="1" applyNumberFormat="1" applyFont="1" applyBorder="1" applyAlignment="1">
      <alignment horizontal="right" vertical="center" wrapText="1"/>
    </xf>
    <xf numFmtId="1" fontId="7" fillId="0" borderId="2" xfId="2" applyNumberFormat="1" applyFont="1" applyBorder="1" applyAlignment="1">
      <alignment horizontal="center" vertical="center" wrapText="1"/>
    </xf>
    <xf numFmtId="0" fontId="7" fillId="0" borderId="2" xfId="0" applyFont="1" applyBorder="1" applyAlignment="1">
      <alignment vertical="center" wrapText="1"/>
    </xf>
    <xf numFmtId="3" fontId="7" fillId="0" borderId="2" xfId="3" applyNumberFormat="1" applyFont="1" applyFill="1" applyBorder="1" applyAlignment="1">
      <alignment horizontal="right" vertical="center" wrapText="1"/>
    </xf>
    <xf numFmtId="1" fontId="7" fillId="0" borderId="2" xfId="2" applyNumberFormat="1" applyFont="1" applyBorder="1" applyAlignment="1">
      <alignment horizontal="right" vertical="center" wrapText="1"/>
    </xf>
    <xf numFmtId="0" fontId="8" fillId="0" borderId="0" xfId="0" applyFont="1"/>
    <xf numFmtId="1" fontId="9" fillId="0" borderId="2" xfId="2" applyNumberFormat="1" applyFont="1" applyBorder="1" applyAlignment="1">
      <alignment horizontal="center" vertical="center" wrapText="1"/>
    </xf>
    <xf numFmtId="0" fontId="9" fillId="0" borderId="2" xfId="0" applyFont="1" applyBorder="1" applyAlignment="1">
      <alignment vertical="center" wrapText="1"/>
    </xf>
    <xf numFmtId="0" fontId="9" fillId="0" borderId="2" xfId="0" applyFont="1" applyBorder="1" applyAlignment="1">
      <alignment horizontal="center" vertical="center" wrapText="1"/>
    </xf>
    <xf numFmtId="0" fontId="9" fillId="0" borderId="2" xfId="4" applyFont="1" applyBorder="1" applyAlignment="1">
      <alignment horizontal="center" vertical="center" wrapText="1"/>
    </xf>
    <xf numFmtId="1" fontId="9" fillId="0" borderId="2" xfId="2" quotePrefix="1" applyNumberFormat="1" applyFont="1" applyBorder="1" applyAlignment="1">
      <alignment horizontal="center" vertical="center" wrapText="1"/>
    </xf>
    <xf numFmtId="3" fontId="9" fillId="0" borderId="2" xfId="3" applyNumberFormat="1" applyFont="1" applyFill="1" applyBorder="1" applyAlignment="1">
      <alignment horizontal="right" vertical="center" wrapText="1"/>
    </xf>
    <xf numFmtId="3" fontId="9" fillId="0" borderId="2" xfId="2" applyNumberFormat="1" applyFont="1" applyBorder="1" applyAlignment="1">
      <alignment horizontal="right" vertical="center" wrapText="1"/>
    </xf>
    <xf numFmtId="164" fontId="11" fillId="0" borderId="2" xfId="0" applyNumberFormat="1" applyFont="1" applyBorder="1" applyAlignment="1">
      <alignment vertical="center"/>
    </xf>
    <xf numFmtId="1" fontId="9" fillId="0" borderId="2" xfId="2" applyNumberFormat="1" applyFont="1" applyBorder="1" applyAlignment="1">
      <alignment horizontal="right" vertical="center" wrapText="1"/>
    </xf>
    <xf numFmtId="3" fontId="9" fillId="0" borderId="2" xfId="5" applyNumberFormat="1" applyFont="1" applyFill="1" applyBorder="1" applyAlignment="1">
      <alignment horizontal="right" vertical="center" wrapText="1"/>
    </xf>
    <xf numFmtId="1" fontId="9" fillId="0" borderId="2" xfId="2" applyNumberFormat="1" applyFont="1" applyBorder="1" applyAlignment="1">
      <alignment vertical="center" wrapText="1"/>
    </xf>
    <xf numFmtId="0" fontId="9" fillId="0" borderId="2" xfId="0" applyFont="1" applyBorder="1" applyAlignment="1">
      <alignment horizontal="center" vertical="center"/>
    </xf>
    <xf numFmtId="0" fontId="9" fillId="0" borderId="2" xfId="0" quotePrefix="1" applyFont="1" applyBorder="1" applyAlignment="1">
      <alignment horizontal="center" vertical="center"/>
    </xf>
    <xf numFmtId="164" fontId="9" fillId="0" borderId="2" xfId="6" applyNumberFormat="1" applyFont="1" applyBorder="1" applyAlignment="1">
      <alignment horizontal="center" vertical="center" wrapText="1"/>
    </xf>
    <xf numFmtId="3" fontId="9" fillId="0" borderId="2" xfId="0" applyNumberFormat="1" applyFont="1" applyBorder="1" applyAlignment="1">
      <alignment horizontal="right" vertical="center"/>
    </xf>
    <xf numFmtId="0" fontId="13" fillId="0" borderId="0" xfId="0" applyFont="1"/>
    <xf numFmtId="1" fontId="7" fillId="0" borderId="2" xfId="2" quotePrefix="1"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2" xfId="4" applyFont="1" applyBorder="1" applyAlignment="1">
      <alignment horizontal="center" vertical="center" wrapText="1"/>
    </xf>
    <xf numFmtId="1" fontId="6" fillId="0" borderId="2" xfId="2" applyNumberFormat="1" applyFont="1" applyBorder="1" applyAlignment="1">
      <alignment horizontal="center" vertical="center" wrapText="1"/>
    </xf>
    <xf numFmtId="3" fontId="7" fillId="0" borderId="2" xfId="2" applyNumberFormat="1" applyFont="1" applyBorder="1" applyAlignment="1">
      <alignment horizontal="right" vertical="center" wrapText="1"/>
    </xf>
    <xf numFmtId="1" fontId="6" fillId="0" borderId="2" xfId="2" applyNumberFormat="1" applyFont="1" applyBorder="1" applyAlignment="1">
      <alignment vertical="center" wrapText="1"/>
    </xf>
    <xf numFmtId="0" fontId="7" fillId="0" borderId="2" xfId="7" applyFont="1" applyBorder="1" applyAlignment="1">
      <alignment horizontal="left" vertical="center" wrapText="1"/>
    </xf>
    <xf numFmtId="0" fontId="9" fillId="0" borderId="2" xfId="8" applyFont="1" applyBorder="1" applyAlignment="1">
      <alignment horizontal="left" vertical="center" wrapText="1"/>
    </xf>
    <xf numFmtId="1" fontId="5" fillId="0" borderId="2" xfId="2" applyNumberFormat="1" applyFont="1" applyBorder="1" applyAlignment="1">
      <alignment horizontal="center" vertical="center" wrapText="1"/>
    </xf>
    <xf numFmtId="3" fontId="5" fillId="0" borderId="2" xfId="2" applyNumberFormat="1" applyFont="1" applyBorder="1" applyAlignment="1">
      <alignment horizontal="right" vertical="center" wrapText="1"/>
    </xf>
    <xf numFmtId="0" fontId="9" fillId="0" borderId="2" xfId="7" applyFont="1" applyBorder="1" applyAlignment="1">
      <alignment horizontal="left" vertical="center" wrapText="1"/>
    </xf>
    <xf numFmtId="1" fontId="9" fillId="0" borderId="2" xfId="6" quotePrefix="1" applyNumberFormat="1" applyFont="1" applyBorder="1" applyAlignment="1">
      <alignment horizontal="left" vertical="center" wrapText="1"/>
    </xf>
    <xf numFmtId="3" fontId="9" fillId="0" borderId="2" xfId="0" applyNumberFormat="1" applyFont="1" applyBorder="1" applyAlignment="1">
      <alignment horizontal="center" vertical="center" wrapText="1"/>
    </xf>
    <xf numFmtId="3" fontId="9" fillId="0" borderId="2" xfId="0" applyNumberFormat="1" applyFont="1" applyBorder="1" applyAlignment="1">
      <alignment horizontal="right" vertical="center" wrapText="1"/>
    </xf>
    <xf numFmtId="1" fontId="6" fillId="0" borderId="2" xfId="2" applyNumberFormat="1" applyFont="1" applyBorder="1" applyAlignment="1">
      <alignment horizontal="right" vertical="center" wrapText="1"/>
    </xf>
    <xf numFmtId="0" fontId="9" fillId="0" borderId="2" xfId="0" applyFont="1" applyBorder="1" applyAlignment="1">
      <alignment horizontal="left" vertical="center" wrapText="1"/>
    </xf>
    <xf numFmtId="3" fontId="9" fillId="0" borderId="2" xfId="0" applyNumberFormat="1" applyFont="1" applyBorder="1" applyAlignment="1">
      <alignment vertical="center" wrapText="1"/>
    </xf>
    <xf numFmtId="0" fontId="7" fillId="0" borderId="2" xfId="0" applyFont="1" applyBorder="1" applyAlignment="1">
      <alignment horizontal="center" vertical="center" wrapText="1"/>
    </xf>
    <xf numFmtId="0" fontId="7" fillId="0" borderId="2" xfId="4" applyFont="1" applyBorder="1" applyAlignment="1">
      <alignment horizontal="center" vertical="center" wrapText="1"/>
    </xf>
    <xf numFmtId="0" fontId="7" fillId="0" borderId="2" xfId="0" quotePrefix="1" applyFont="1" applyBorder="1" applyAlignment="1">
      <alignment horizontal="center" vertical="center" wrapText="1"/>
    </xf>
    <xf numFmtId="3" fontId="7" fillId="0" borderId="2" xfId="0" applyNumberFormat="1" applyFont="1" applyBorder="1" applyAlignment="1">
      <alignment horizontal="right" vertical="center" wrapText="1"/>
    </xf>
    <xf numFmtId="0" fontId="9" fillId="0" borderId="2" xfId="0" quotePrefix="1" applyFont="1" applyBorder="1" applyAlignment="1">
      <alignment horizontal="center" vertical="center" wrapText="1"/>
    </xf>
    <xf numFmtId="1" fontId="5" fillId="0" borderId="2" xfId="2" quotePrefix="1" applyNumberFormat="1" applyFont="1" applyBorder="1" applyAlignment="1">
      <alignment horizontal="center" vertical="center" wrapText="1"/>
    </xf>
    <xf numFmtId="0" fontId="9" fillId="0" borderId="2" xfId="8" applyFont="1" applyBorder="1" applyAlignment="1">
      <alignment vertical="center" wrapText="1"/>
    </xf>
    <xf numFmtId="164" fontId="9" fillId="0" borderId="2" xfId="7" applyNumberFormat="1" applyFont="1" applyBorder="1" applyAlignment="1">
      <alignment horizontal="left" vertical="center" wrapText="1"/>
    </xf>
    <xf numFmtId="3" fontId="5" fillId="0" borderId="0" xfId="2" applyNumberFormat="1" applyFont="1" applyAlignment="1">
      <alignment horizontal="right" vertical="center" wrapText="1"/>
    </xf>
    <xf numFmtId="3" fontId="7" fillId="0" borderId="2" xfId="0" applyNumberFormat="1" applyFont="1" applyBorder="1" applyAlignment="1">
      <alignment horizontal="center" vertical="center" wrapText="1"/>
    </xf>
    <xf numFmtId="0" fontId="15" fillId="0" borderId="0" xfId="0" applyFont="1"/>
    <xf numFmtId="0" fontId="13" fillId="0" borderId="2" xfId="0" applyFont="1" applyBorder="1"/>
    <xf numFmtId="3" fontId="16" fillId="0" borderId="2" xfId="0" applyNumberFormat="1" applyFont="1" applyBorder="1" applyAlignment="1">
      <alignment vertical="center" wrapText="1"/>
    </xf>
    <xf numFmtId="167" fontId="9" fillId="0" borderId="2" xfId="1" quotePrefix="1" applyNumberFormat="1" applyFont="1" applyFill="1" applyBorder="1" applyAlignment="1">
      <alignment horizontal="left" vertical="center" wrapText="1"/>
    </xf>
    <xf numFmtId="0" fontId="11" fillId="0" borderId="2" xfId="0" applyFont="1" applyBorder="1" applyAlignment="1">
      <alignment horizontal="center" vertical="center" wrapText="1"/>
    </xf>
    <xf numFmtId="3" fontId="13" fillId="0" borderId="2" xfId="0" applyNumberFormat="1" applyFont="1" applyBorder="1" applyAlignment="1">
      <alignment vertical="center" wrapText="1"/>
    </xf>
    <xf numFmtId="0" fontId="9" fillId="0" borderId="0" xfId="0" applyFont="1" applyAlignment="1">
      <alignment vertical="center"/>
    </xf>
    <xf numFmtId="3" fontId="9" fillId="0" borderId="0" xfId="0" applyNumberFormat="1" applyFont="1" applyAlignment="1">
      <alignment vertical="center"/>
    </xf>
    <xf numFmtId="0" fontId="5" fillId="0" borderId="0" xfId="0" applyFont="1" applyAlignment="1">
      <alignment vertical="center"/>
    </xf>
    <xf numFmtId="0" fontId="5" fillId="0" borderId="2" xfId="0" applyFont="1" applyBorder="1" applyAlignment="1">
      <alignment vertical="center" wrapText="1"/>
    </xf>
    <xf numFmtId="3" fontId="5" fillId="0" borderId="2" xfId="0" applyNumberFormat="1" applyFont="1" applyBorder="1" applyAlignment="1">
      <alignment vertical="center" wrapText="1"/>
    </xf>
    <xf numFmtId="0" fontId="9" fillId="0" borderId="2" xfId="0" applyFont="1" applyBorder="1" applyAlignment="1">
      <alignment vertical="center"/>
    </xf>
    <xf numFmtId="0" fontId="16" fillId="0" borderId="2" xfId="10" applyFont="1" applyBorder="1" applyAlignment="1">
      <alignment vertical="center" wrapText="1"/>
    </xf>
    <xf numFmtId="3" fontId="7" fillId="0" borderId="2" xfId="0" applyNumberFormat="1" applyFont="1" applyBorder="1" applyAlignment="1">
      <alignment vertical="center" wrapText="1"/>
    </xf>
    <xf numFmtId="0" fontId="6" fillId="0" borderId="2" xfId="0" applyFont="1" applyBorder="1" applyAlignment="1">
      <alignment vertical="center"/>
    </xf>
    <xf numFmtId="0" fontId="6" fillId="0" borderId="0" xfId="0" applyFont="1" applyAlignment="1">
      <alignment vertical="center"/>
    </xf>
    <xf numFmtId="3" fontId="9" fillId="0" borderId="2" xfId="11" applyNumberFormat="1" applyFont="1" applyBorder="1" applyAlignment="1">
      <alignment horizontal="left" vertical="center" wrapText="1"/>
    </xf>
    <xf numFmtId="0" fontId="13" fillId="0" borderId="2" xfId="0" applyFont="1" applyBorder="1" applyAlignment="1">
      <alignment horizontal="center" vertical="center" wrapText="1"/>
    </xf>
    <xf numFmtId="3" fontId="9" fillId="0" borderId="2" xfId="1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xf numFmtId="0" fontId="13" fillId="0" borderId="2" xfId="0" applyFont="1" applyBorder="1" applyAlignment="1">
      <alignment horizontal="center" vertical="center"/>
    </xf>
    <xf numFmtId="9" fontId="9" fillId="0" borderId="2" xfId="12" applyFont="1" applyFill="1" applyBorder="1" applyAlignment="1">
      <alignment horizontal="center" vertical="center"/>
    </xf>
    <xf numFmtId="0" fontId="7" fillId="0" borderId="2" xfId="0" applyFont="1" applyBorder="1" applyAlignment="1">
      <alignment horizontal="left" vertical="center" wrapText="1"/>
    </xf>
    <xf numFmtId="0" fontId="13" fillId="0" borderId="2" xfId="0" quotePrefix="1" applyFont="1" applyBorder="1" applyAlignment="1">
      <alignment horizontal="center" vertical="center" wrapText="1"/>
    </xf>
    <xf numFmtId="0" fontId="5" fillId="0" borderId="2" xfId="0" applyFont="1" applyBorder="1" applyAlignment="1">
      <alignment vertical="center"/>
    </xf>
    <xf numFmtId="0" fontId="16" fillId="0" borderId="2" xfId="0" applyFont="1" applyBorder="1" applyAlignment="1">
      <alignment horizontal="center" vertical="center" wrapText="1"/>
    </xf>
    <xf numFmtId="0" fontId="7" fillId="0" borderId="2" xfId="0" applyFont="1" applyBorder="1" applyAlignment="1">
      <alignment vertical="center"/>
    </xf>
    <xf numFmtId="0" fontId="7" fillId="0" borderId="0" xfId="0" applyFont="1" applyAlignment="1">
      <alignment vertical="center"/>
    </xf>
    <xf numFmtId="0" fontId="9" fillId="0" borderId="2" xfId="10" applyFont="1" applyBorder="1" applyAlignment="1">
      <alignment vertical="center" wrapText="1"/>
    </xf>
    <xf numFmtId="3" fontId="9" fillId="0" borderId="2" xfId="13" applyNumberFormat="1" applyFont="1" applyBorder="1" applyAlignment="1">
      <alignment horizontal="left" vertical="center" wrapText="1"/>
    </xf>
    <xf numFmtId="0" fontId="9" fillId="0" borderId="2" xfId="14" applyFont="1" applyBorder="1" applyAlignment="1">
      <alignment horizontal="center" vertical="center" wrapText="1"/>
    </xf>
    <xf numFmtId="49" fontId="9" fillId="0" borderId="2" xfId="0" applyNumberFormat="1" applyFont="1" applyBorder="1" applyAlignment="1">
      <alignment horizontal="center" vertical="center" wrapText="1"/>
    </xf>
    <xf numFmtId="3" fontId="5" fillId="0" borderId="2" xfId="0" applyNumberFormat="1" applyFont="1" applyBorder="1" applyAlignment="1">
      <alignment horizontal="center" vertical="center" wrapText="1"/>
    </xf>
    <xf numFmtId="9" fontId="9" fillId="0" borderId="2" xfId="12" applyFont="1" applyFill="1" applyBorder="1" applyAlignment="1">
      <alignment horizontal="center" vertical="center" wrapText="1"/>
    </xf>
    <xf numFmtId="0" fontId="9" fillId="0" borderId="0" xfId="0" applyFont="1" applyAlignment="1">
      <alignment vertical="center" wrapText="1"/>
    </xf>
    <xf numFmtId="165" fontId="9" fillId="0" borderId="2" xfId="15" applyFont="1" applyFill="1" applyBorder="1" applyAlignment="1">
      <alignment horizontal="left" vertical="center" wrapText="1"/>
    </xf>
    <xf numFmtId="1" fontId="9" fillId="0" borderId="2" xfId="6" quotePrefix="1" applyNumberFormat="1" applyFont="1" applyBorder="1" applyAlignment="1">
      <alignment vertical="center" wrapText="1"/>
    </xf>
    <xf numFmtId="0" fontId="13" fillId="0" borderId="2" xfId="0" quotePrefix="1" applyFont="1" applyBorder="1" applyAlignment="1">
      <alignment horizontal="center" vertical="center"/>
    </xf>
    <xf numFmtId="3" fontId="13" fillId="0" borderId="2" xfId="0" applyNumberFormat="1" applyFont="1" applyBorder="1" applyAlignment="1">
      <alignment horizontal="center" vertical="center" wrapText="1"/>
    </xf>
    <xf numFmtId="3" fontId="13" fillId="0" borderId="2" xfId="0" quotePrefix="1" applyNumberFormat="1" applyFont="1" applyBorder="1" applyAlignment="1">
      <alignment horizontal="center" vertical="center" wrapText="1"/>
    </xf>
    <xf numFmtId="0" fontId="13" fillId="0" borderId="2" xfId="14" applyFont="1" applyBorder="1" applyAlignment="1">
      <alignment horizontal="center" vertical="center" wrapText="1"/>
    </xf>
    <xf numFmtId="0" fontId="13" fillId="0" borderId="2" xfId="10" applyFont="1" applyBorder="1" applyAlignment="1">
      <alignment vertical="center" wrapText="1"/>
    </xf>
    <xf numFmtId="9" fontId="9" fillId="0" borderId="2" xfId="16" applyFont="1" applyFill="1" applyBorder="1" applyAlignment="1">
      <alignment horizontal="center" vertical="center"/>
    </xf>
    <xf numFmtId="9" fontId="7" fillId="0" borderId="2" xfId="16" applyFont="1" applyFill="1" applyBorder="1" applyAlignment="1">
      <alignment horizontal="center" vertical="center"/>
    </xf>
    <xf numFmtId="1" fontId="9" fillId="0" borderId="2" xfId="6" applyNumberFormat="1" applyFont="1" applyBorder="1" applyAlignment="1">
      <alignment horizontal="center" vertical="center" wrapText="1"/>
    </xf>
    <xf numFmtId="3" fontId="7" fillId="0" borderId="2" xfId="0" applyNumberFormat="1" applyFont="1" applyBorder="1" applyAlignment="1">
      <alignment horizontal="right" vertical="center"/>
    </xf>
    <xf numFmtId="0" fontId="5" fillId="0" borderId="2" xfId="4" applyFont="1" applyBorder="1" applyAlignment="1">
      <alignment horizontal="center" vertical="center" wrapText="1"/>
    </xf>
    <xf numFmtId="3" fontId="5" fillId="0" borderId="2" xfId="0" applyNumberFormat="1" applyFont="1" applyBorder="1" applyAlignment="1">
      <alignment horizontal="left" vertical="center" wrapText="1"/>
    </xf>
    <xf numFmtId="0" fontId="5" fillId="0" borderId="2" xfId="0" applyFont="1" applyBorder="1" applyAlignment="1">
      <alignment horizontal="center" vertical="center"/>
    </xf>
    <xf numFmtId="3" fontId="5" fillId="0" borderId="2" xfId="0" applyNumberFormat="1" applyFont="1" applyBorder="1" applyAlignment="1">
      <alignment horizontal="right" vertical="center" wrapText="1"/>
    </xf>
    <xf numFmtId="0" fontId="6" fillId="0" borderId="2" xfId="0" applyFont="1" applyBorder="1" applyAlignment="1">
      <alignment vertical="center" wrapText="1"/>
    </xf>
    <xf numFmtId="3" fontId="6" fillId="0" borderId="2" xfId="0" applyNumberFormat="1" applyFont="1" applyBorder="1" applyAlignment="1">
      <alignment horizontal="center" vertical="center" wrapText="1"/>
    </xf>
    <xf numFmtId="3" fontId="6" fillId="0" borderId="2" xfId="0" applyNumberFormat="1" applyFont="1" applyBorder="1" applyAlignment="1">
      <alignment horizontal="left" vertical="center" wrapText="1"/>
    </xf>
    <xf numFmtId="0" fontId="6" fillId="0" borderId="2" xfId="0" applyFont="1" applyBorder="1" applyAlignment="1">
      <alignment horizontal="center" vertical="center"/>
    </xf>
    <xf numFmtId="0" fontId="13" fillId="0" borderId="5" xfId="0" applyFont="1" applyBorder="1" applyAlignment="1">
      <alignment vertical="center" wrapText="1"/>
    </xf>
    <xf numFmtId="0" fontId="13" fillId="0" borderId="6" xfId="0" applyFont="1" applyBorder="1" applyAlignment="1">
      <alignment vertical="center" wrapText="1"/>
    </xf>
    <xf numFmtId="9" fontId="6" fillId="0" borderId="2" xfId="12" applyFont="1" applyFill="1" applyBorder="1" applyAlignment="1">
      <alignment horizontal="center" vertical="center"/>
    </xf>
    <xf numFmtId="168" fontId="9" fillId="0" borderId="2" xfId="0" applyNumberFormat="1" applyFont="1" applyBorder="1" applyAlignment="1">
      <alignment vertical="center" wrapText="1"/>
    </xf>
    <xf numFmtId="0" fontId="9" fillId="0" borderId="2" xfId="14" applyFont="1" applyBorder="1" applyAlignment="1">
      <alignment vertical="center" wrapText="1"/>
    </xf>
    <xf numFmtId="0" fontId="13" fillId="0" borderId="2" xfId="14" applyFont="1" applyBorder="1" applyAlignment="1">
      <alignment vertical="center" wrapText="1"/>
    </xf>
    <xf numFmtId="0" fontId="11" fillId="0" borderId="0" xfId="0" applyFont="1" applyAlignment="1">
      <alignment horizontal="center" vertical="center" wrapText="1"/>
    </xf>
    <xf numFmtId="3" fontId="11" fillId="0" borderId="2" xfId="0" applyNumberFormat="1" applyFont="1" applyBorder="1" applyAlignment="1">
      <alignment horizontal="center" vertical="center" wrapText="1"/>
    </xf>
    <xf numFmtId="0" fontId="11" fillId="0" borderId="2" xfId="0" applyFont="1" applyBorder="1" applyAlignment="1">
      <alignment vertical="center" wrapText="1"/>
    </xf>
    <xf numFmtId="0" fontId="11" fillId="0" borderId="0" xfId="0" applyFont="1" applyAlignment="1">
      <alignment vertical="center" wrapText="1"/>
    </xf>
    <xf numFmtId="1" fontId="11" fillId="0" borderId="2" xfId="17" applyNumberFormat="1" applyFont="1" applyFill="1" applyBorder="1" applyAlignment="1">
      <alignment horizontal="center" vertical="center" wrapText="1"/>
    </xf>
    <xf numFmtId="167" fontId="11" fillId="0" borderId="2" xfId="18" applyNumberFormat="1" applyFont="1" applyFill="1" applyBorder="1" applyAlignment="1">
      <alignment horizontal="center" vertical="center" wrapText="1"/>
    </xf>
    <xf numFmtId="3" fontId="11" fillId="0" borderId="2" xfId="19" applyNumberFormat="1" applyFont="1" applyFill="1" applyBorder="1" applyAlignment="1">
      <alignment horizontal="center" vertical="center" wrapText="1"/>
    </xf>
    <xf numFmtId="49" fontId="11" fillId="0" borderId="2" xfId="15" applyNumberFormat="1" applyFont="1" applyFill="1" applyBorder="1" applyAlignment="1">
      <alignment horizontal="center" vertical="center" wrapText="1"/>
    </xf>
    <xf numFmtId="169" fontId="11" fillId="0" borderId="2" xfId="15" applyNumberFormat="1" applyFont="1" applyFill="1" applyBorder="1" applyAlignment="1">
      <alignment horizontal="center" vertical="center" wrapText="1"/>
    </xf>
    <xf numFmtId="167" fontId="11" fillId="0" borderId="2" xfId="1" applyNumberFormat="1" applyFont="1" applyFill="1" applyBorder="1" applyAlignment="1">
      <alignment vertical="center" wrapText="1"/>
    </xf>
    <xf numFmtId="167" fontId="11" fillId="0" borderId="2" xfId="1" quotePrefix="1" applyNumberFormat="1" applyFont="1" applyFill="1" applyBorder="1" applyAlignment="1">
      <alignment horizontal="left" vertical="center" wrapText="1"/>
    </xf>
    <xf numFmtId="164" fontId="11" fillId="0" borderId="0" xfId="1" applyNumberFormat="1" applyFont="1" applyFill="1" applyBorder="1" applyAlignment="1">
      <alignment horizontal="center" vertical="center"/>
    </xf>
    <xf numFmtId="164" fontId="11" fillId="0" borderId="0" xfId="1" applyNumberFormat="1" applyFont="1" applyFill="1" applyBorder="1" applyAlignment="1">
      <alignment vertical="center"/>
    </xf>
    <xf numFmtId="167" fontId="11" fillId="0" borderId="0" xfId="1" applyNumberFormat="1" applyFont="1" applyFill="1" applyBorder="1" applyAlignment="1">
      <alignment horizontal="center" vertical="center"/>
    </xf>
    <xf numFmtId="167" fontId="21" fillId="0" borderId="0" xfId="1" applyNumberFormat="1" applyFont="1" applyFill="1" applyBorder="1" applyAlignment="1">
      <alignment horizontal="right" vertical="center"/>
    </xf>
    <xf numFmtId="167" fontId="21" fillId="0" borderId="0" xfId="1" applyNumberFormat="1" applyFont="1" applyFill="1" applyBorder="1" applyAlignment="1">
      <alignment vertical="center"/>
    </xf>
    <xf numFmtId="167" fontId="11" fillId="0" borderId="0" xfId="1" applyNumberFormat="1" applyFont="1" applyFill="1" applyBorder="1" applyAlignment="1">
      <alignment vertical="center"/>
    </xf>
    <xf numFmtId="0" fontId="38" fillId="0" borderId="2" xfId="0" applyFont="1" applyBorder="1" applyAlignment="1">
      <alignment horizontal="center" vertical="center" wrapText="1"/>
    </xf>
    <xf numFmtId="0" fontId="6" fillId="0" borderId="0" xfId="0" applyFont="1" applyAlignment="1">
      <alignment horizontal="right" vertical="center"/>
    </xf>
    <xf numFmtId="164" fontId="9" fillId="0" borderId="2" xfId="0" applyNumberFormat="1" applyFont="1" applyBorder="1" applyAlignment="1">
      <alignment vertical="center"/>
    </xf>
    <xf numFmtId="0" fontId="9" fillId="0" borderId="2" xfId="0" applyFont="1" applyBorder="1" applyAlignment="1">
      <alignment horizontal="center" wrapText="1"/>
    </xf>
    <xf numFmtId="0" fontId="13" fillId="0" borderId="2" xfId="23" applyFont="1" applyBorder="1" applyAlignment="1">
      <alignment vertical="center" wrapText="1"/>
    </xf>
    <xf numFmtId="0" fontId="5" fillId="0" borderId="2" xfId="0" applyFont="1" applyBorder="1" applyAlignment="1">
      <alignment horizontal="center" vertical="center" wrapText="1"/>
    </xf>
    <xf numFmtId="0" fontId="9" fillId="0" borderId="0" xfId="0" applyFont="1" applyAlignment="1">
      <alignment horizontal="center" vertical="center"/>
    </xf>
    <xf numFmtId="3" fontId="5" fillId="0" borderId="2" xfId="2" applyNumberFormat="1" applyFont="1" applyBorder="1" applyAlignment="1">
      <alignment horizontal="center" vertical="center" wrapText="1"/>
    </xf>
    <xf numFmtId="0" fontId="20" fillId="0" borderId="10" xfId="0" applyFont="1" applyBorder="1" applyAlignment="1">
      <alignment horizontal="center" vertical="center" wrapText="1"/>
    </xf>
    <xf numFmtId="0" fontId="20" fillId="0" borderId="10" xfId="0" applyFont="1" applyBorder="1" applyAlignment="1">
      <alignment vertical="center" wrapText="1"/>
    </xf>
    <xf numFmtId="0" fontId="20" fillId="0" borderId="10" xfId="8" applyFont="1" applyBorder="1" applyAlignment="1">
      <alignment horizontal="center" vertical="center" wrapText="1"/>
    </xf>
    <xf numFmtId="3" fontId="20" fillId="0" borderId="10" xfId="25" applyNumberFormat="1" applyFont="1" applyBorder="1" applyAlignment="1">
      <alignment horizontal="center" vertical="center" wrapText="1"/>
    </xf>
    <xf numFmtId="0" fontId="11" fillId="0" borderId="10"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5" xfId="0" applyFont="1" applyBorder="1" applyAlignment="1">
      <alignment vertical="center" wrapText="1"/>
    </xf>
    <xf numFmtId="3" fontId="20" fillId="0" borderId="5" xfId="0" applyNumberFormat="1" applyFont="1" applyBorder="1" applyAlignment="1">
      <alignment vertical="center" wrapText="1"/>
    </xf>
    <xf numFmtId="3" fontId="11" fillId="0" borderId="5" xfId="0" applyNumberFormat="1" applyFont="1" applyBorder="1" applyAlignment="1">
      <alignment vertical="center" wrapText="1"/>
    </xf>
    <xf numFmtId="3" fontId="20" fillId="2" borderId="5" xfId="0" applyNumberFormat="1" applyFont="1" applyFill="1" applyBorder="1" applyAlignment="1">
      <alignment vertical="center" wrapText="1"/>
    </xf>
    <xf numFmtId="0" fontId="6" fillId="0" borderId="0" xfId="0" applyFont="1" applyAlignment="1">
      <alignment horizontal="center"/>
    </xf>
    <xf numFmtId="0" fontId="9" fillId="0" borderId="0" xfId="0" applyFont="1"/>
    <xf numFmtId="3" fontId="9" fillId="0" borderId="0" xfId="0" applyNumberFormat="1" applyFont="1"/>
    <xf numFmtId="0" fontId="40" fillId="0" borderId="0" xfId="0" applyFont="1" applyAlignment="1">
      <alignment horizontal="right"/>
    </xf>
    <xf numFmtId="0" fontId="5" fillId="0" borderId="5" xfId="0" applyFont="1" applyBorder="1" applyAlignment="1">
      <alignment vertical="center" wrapText="1"/>
    </xf>
    <xf numFmtId="0" fontId="9" fillId="0" borderId="5" xfId="0" applyFont="1" applyBorder="1" applyAlignment="1">
      <alignment vertical="center" wrapText="1"/>
    </xf>
    <xf numFmtId="0" fontId="9" fillId="0" borderId="0" xfId="0" applyFont="1" applyAlignment="1">
      <alignment horizontal="center"/>
    </xf>
    <xf numFmtId="0" fontId="5" fillId="0" borderId="0" xfId="0" applyFont="1" applyAlignment="1">
      <alignment horizontal="right"/>
    </xf>
    <xf numFmtId="0" fontId="39" fillId="0" borderId="0" xfId="0" applyFont="1" applyAlignment="1">
      <alignment horizontal="center"/>
    </xf>
    <xf numFmtId="3" fontId="5" fillId="0" borderId="0" xfId="0" applyNumberFormat="1" applyFont="1" applyAlignment="1">
      <alignment horizontal="center" wrapText="1"/>
    </xf>
    <xf numFmtId="3" fontId="5" fillId="0" borderId="0" xfId="0" applyNumberFormat="1" applyFont="1" applyAlignment="1">
      <alignment horizontal="center"/>
    </xf>
    <xf numFmtId="3" fontId="5" fillId="0" borderId="1" xfId="0" applyNumberFormat="1" applyFont="1" applyBorder="1"/>
    <xf numFmtId="3" fontId="5" fillId="0" borderId="0" xfId="0" applyNumberFormat="1" applyFont="1"/>
    <xf numFmtId="3" fontId="6" fillId="0" borderId="1" xfId="0" applyNumberFormat="1" applyFont="1" applyBorder="1"/>
    <xf numFmtId="0" fontId="6" fillId="0" borderId="1" xfId="0" applyFont="1" applyBorder="1"/>
    <xf numFmtId="0" fontId="6" fillId="0" borderId="1" xfId="0" applyFont="1" applyBorder="1" applyAlignment="1">
      <alignment horizontal="right"/>
    </xf>
    <xf numFmtId="0" fontId="5" fillId="0" borderId="0" xfId="0" applyFont="1"/>
    <xf numFmtId="0" fontId="7" fillId="0" borderId="0" xfId="0" applyFont="1" applyAlignment="1">
      <alignment vertical="center" wrapText="1"/>
    </xf>
    <xf numFmtId="2" fontId="9" fillId="0" borderId="2" xfId="15" applyNumberFormat="1" applyFont="1" applyFill="1" applyBorder="1" applyAlignment="1">
      <alignment horizontal="left" vertical="center" wrapText="1"/>
    </xf>
    <xf numFmtId="2" fontId="13" fillId="0" borderId="2" xfId="0" applyNumberFormat="1" applyFont="1" applyBorder="1" applyAlignment="1">
      <alignment horizontal="center" vertical="center" wrapText="1"/>
    </xf>
    <xf numFmtId="2" fontId="9" fillId="0" borderId="2" xfId="0" applyNumberFormat="1" applyFont="1" applyBorder="1" applyAlignment="1">
      <alignment horizontal="center" vertical="center" wrapText="1"/>
    </xf>
    <xf numFmtId="2" fontId="9" fillId="0" borderId="2" xfId="14" applyNumberFormat="1" applyFont="1" applyBorder="1" applyAlignment="1">
      <alignment horizontal="center" vertical="center" wrapText="1"/>
    </xf>
    <xf numFmtId="1" fontId="13" fillId="0" borderId="2" xfId="0" applyNumberFormat="1" applyFont="1" applyBorder="1" applyAlignment="1">
      <alignment horizontal="center" vertical="center"/>
    </xf>
    <xf numFmtId="1" fontId="13" fillId="0" borderId="2" xfId="0" quotePrefix="1" applyNumberFormat="1" applyFont="1" applyBorder="1" applyAlignment="1">
      <alignment horizontal="center" vertical="center" wrapText="1"/>
    </xf>
    <xf numFmtId="2" fontId="9" fillId="0" borderId="2" xfId="0" applyNumberFormat="1" applyFont="1" applyBorder="1" applyAlignment="1">
      <alignment vertical="center" wrapText="1"/>
    </xf>
    <xf numFmtId="2" fontId="5" fillId="0" borderId="2" xfId="0" applyNumberFormat="1" applyFont="1" applyBorder="1" applyAlignment="1">
      <alignment horizontal="center" vertical="center" wrapText="1"/>
    </xf>
    <xf numFmtId="2" fontId="9" fillId="0" borderId="2" xfId="6" quotePrefix="1" applyNumberFormat="1" applyFont="1" applyBorder="1" applyAlignment="1">
      <alignment vertical="center" wrapText="1"/>
    </xf>
    <xf numFmtId="0" fontId="5" fillId="0" borderId="0" xfId="0" applyFont="1" applyAlignment="1">
      <alignment horizontal="center"/>
    </xf>
    <xf numFmtId="0" fontId="5" fillId="0" borderId="5"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vertical="center" wrapText="1"/>
    </xf>
    <xf numFmtId="0" fontId="2" fillId="0" borderId="10" xfId="0" applyFont="1" applyBorder="1" applyAlignment="1">
      <alignment horizontal="center"/>
    </xf>
    <xf numFmtId="0" fontId="2" fillId="0" borderId="5" xfId="0" applyFont="1" applyBorder="1" applyAlignment="1">
      <alignment horizontal="center"/>
    </xf>
    <xf numFmtId="0" fontId="2" fillId="0" borderId="5" xfId="0" applyFont="1" applyBorder="1"/>
    <xf numFmtId="3" fontId="2" fillId="0" borderId="5" xfId="0" applyNumberFormat="1" applyFont="1" applyBorder="1"/>
    <xf numFmtId="10" fontId="43" fillId="0" borderId="5" xfId="0" applyNumberFormat="1" applyFont="1" applyBorder="1"/>
    <xf numFmtId="0" fontId="13" fillId="0" borderId="5" xfId="0" applyFont="1" applyBorder="1" applyAlignment="1">
      <alignment horizontal="center"/>
    </xf>
    <xf numFmtId="0" fontId="2" fillId="0" borderId="0" xfId="0" applyFont="1"/>
    <xf numFmtId="0" fontId="13" fillId="0" borderId="5" xfId="0" applyFont="1" applyBorder="1"/>
    <xf numFmtId="3" fontId="13" fillId="0" borderId="5" xfId="0" applyNumberFormat="1" applyFont="1" applyBorder="1"/>
    <xf numFmtId="0" fontId="13" fillId="0" borderId="6" xfId="0" applyFont="1" applyBorder="1" applyAlignment="1">
      <alignment horizontal="center"/>
    </xf>
    <xf numFmtId="0" fontId="13" fillId="0" borderId="6" xfId="0" applyFont="1" applyBorder="1"/>
    <xf numFmtId="3" fontId="5" fillId="2" borderId="2" xfId="2" quotePrefix="1" applyNumberFormat="1" applyFont="1" applyFill="1" applyBorder="1" applyAlignment="1">
      <alignment horizontal="center" vertical="center" wrapText="1"/>
    </xf>
    <xf numFmtId="3" fontId="5" fillId="2" borderId="2" xfId="2" applyNumberFormat="1" applyFont="1" applyFill="1" applyBorder="1" applyAlignment="1">
      <alignment horizontal="left" vertical="center" wrapText="1"/>
    </xf>
    <xf numFmtId="3" fontId="5" fillId="2" borderId="2" xfId="2" quotePrefix="1" applyNumberFormat="1" applyFont="1" applyFill="1" applyBorder="1" applyAlignment="1">
      <alignment horizontal="right" vertical="center" wrapText="1"/>
    </xf>
    <xf numFmtId="0" fontId="3" fillId="2" borderId="0" xfId="0" applyFont="1" applyFill="1"/>
    <xf numFmtId="1" fontId="5" fillId="2" borderId="2" xfId="2" applyNumberFormat="1" applyFont="1" applyFill="1" applyBorder="1" applyAlignment="1">
      <alignment horizontal="center" vertical="center" wrapText="1"/>
    </xf>
    <xf numFmtId="0" fontId="5" fillId="2" borderId="2"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2" xfId="4" applyFont="1" applyFill="1" applyBorder="1" applyAlignment="1">
      <alignment horizontal="center" vertical="center" wrapText="1"/>
    </xf>
    <xf numFmtId="0" fontId="5" fillId="2" borderId="2" xfId="0" quotePrefix="1" applyFont="1" applyFill="1" applyBorder="1" applyAlignment="1">
      <alignment horizontal="center" vertical="center" wrapText="1"/>
    </xf>
    <xf numFmtId="3" fontId="5" fillId="2" borderId="2" xfId="0" applyNumberFormat="1" applyFont="1" applyFill="1" applyBorder="1" applyAlignment="1">
      <alignment horizontal="right" vertical="center" wrapText="1"/>
    </xf>
    <xf numFmtId="0" fontId="44" fillId="0" borderId="2" xfId="0" applyFont="1" applyBorder="1" applyAlignment="1">
      <alignment horizontal="center" vertical="center"/>
    </xf>
    <xf numFmtId="0" fontId="45" fillId="0" borderId="2" xfId="0" applyFont="1" applyBorder="1" applyAlignment="1">
      <alignment horizontal="center" vertical="center"/>
    </xf>
    <xf numFmtId="0" fontId="44" fillId="0" borderId="2" xfId="0" applyFont="1" applyBorder="1" applyAlignment="1">
      <alignment horizontal="center" vertical="center" wrapText="1"/>
    </xf>
    <xf numFmtId="3" fontId="44" fillId="0" borderId="2" xfId="0" applyNumberFormat="1" applyFont="1" applyBorder="1" applyAlignment="1">
      <alignment horizontal="center" vertical="center" wrapText="1"/>
    </xf>
    <xf numFmtId="164" fontId="6" fillId="0" borderId="2" xfId="0" applyNumberFormat="1" applyFont="1" applyBorder="1" applyAlignment="1">
      <alignment vertical="center"/>
    </xf>
    <xf numFmtId="0" fontId="12" fillId="2" borderId="2" xfId="0" applyFont="1" applyFill="1" applyBorder="1" applyAlignment="1">
      <alignment vertical="center" wrapText="1"/>
    </xf>
    <xf numFmtId="3" fontId="9" fillId="2" borderId="2" xfId="2" applyNumberFormat="1" applyFont="1" applyFill="1" applyBorder="1" applyAlignment="1">
      <alignment horizontal="right" vertical="center" wrapText="1"/>
    </xf>
    <xf numFmtId="0" fontId="9" fillId="2" borderId="2" xfId="0" applyFont="1" applyFill="1" applyBorder="1" applyAlignment="1">
      <alignment horizontal="center" vertical="center" wrapText="1"/>
    </xf>
    <xf numFmtId="3" fontId="9" fillId="2" borderId="2" xfId="0" applyNumberFormat="1" applyFont="1" applyFill="1" applyBorder="1" applyAlignment="1">
      <alignment horizontal="center" vertical="center" wrapText="1"/>
    </xf>
    <xf numFmtId="0" fontId="9" fillId="2" borderId="2" xfId="0" applyFont="1" applyFill="1" applyBorder="1" applyAlignment="1">
      <alignment vertical="center" wrapText="1"/>
    </xf>
    <xf numFmtId="0" fontId="5" fillId="0" borderId="2" xfId="0" quotePrefix="1" applyFont="1" applyBorder="1" applyAlignment="1">
      <alignment horizontal="center" vertical="center" wrapText="1"/>
    </xf>
    <xf numFmtId="0" fontId="5" fillId="0" borderId="2" xfId="0" quotePrefix="1" applyFont="1" applyBorder="1" applyAlignment="1">
      <alignment vertical="center" wrapText="1"/>
    </xf>
    <xf numFmtId="3" fontId="9" fillId="0" borderId="2" xfId="0" applyNumberFormat="1" applyFont="1" applyBorder="1"/>
    <xf numFmtId="0" fontId="9" fillId="0" borderId="2" xfId="0" applyFont="1" applyBorder="1"/>
    <xf numFmtId="0" fontId="9" fillId="0" borderId="2" xfId="0" applyFont="1" applyBorder="1" applyAlignment="1">
      <alignment horizontal="center"/>
    </xf>
    <xf numFmtId="3" fontId="9" fillId="0" borderId="2" xfId="0" applyNumberFormat="1" applyFont="1" applyBorder="1" applyAlignment="1">
      <alignment horizontal="center"/>
    </xf>
    <xf numFmtId="0" fontId="46" fillId="0" borderId="0" xfId="0" applyFont="1"/>
    <xf numFmtId="0" fontId="48" fillId="0" borderId="0" xfId="0" applyFont="1"/>
    <xf numFmtId="0" fontId="49" fillId="0" borderId="0" xfId="0" applyFont="1"/>
    <xf numFmtId="10" fontId="1" fillId="0" borderId="0" xfId="26" applyNumberFormat="1" applyFont="1"/>
    <xf numFmtId="3" fontId="9" fillId="0" borderId="0" xfId="0" applyNumberFormat="1" applyFont="1" applyAlignment="1">
      <alignment vertical="center" wrapText="1"/>
    </xf>
    <xf numFmtId="0" fontId="20" fillId="0" borderId="0" xfId="0" applyFont="1" applyAlignment="1">
      <alignment horizontal="center" vertical="center" wrapText="1"/>
    </xf>
    <xf numFmtId="0" fontId="6" fillId="0" borderId="0" xfId="0" applyFont="1" applyAlignment="1">
      <alignment horizontal="center" vertical="center"/>
    </xf>
    <xf numFmtId="3" fontId="11" fillId="0" borderId="0" xfId="0" applyNumberFormat="1" applyFont="1" applyAlignment="1">
      <alignment vertical="center"/>
    </xf>
    <xf numFmtId="0" fontId="21" fillId="0" borderId="0" xfId="0" applyFont="1" applyAlignment="1">
      <alignment vertical="center"/>
    </xf>
    <xf numFmtId="164" fontId="11" fillId="0" borderId="0" xfId="0" applyNumberFormat="1" applyFont="1" applyAlignment="1">
      <alignment vertical="center"/>
    </xf>
    <xf numFmtId="3" fontId="11" fillId="0" borderId="0" xfId="0" applyNumberFormat="1" applyFont="1" applyAlignment="1">
      <alignment horizontal="center" vertical="center" wrapText="1"/>
    </xf>
    <xf numFmtId="164" fontId="22" fillId="0" borderId="0" xfId="0" applyNumberFormat="1" applyFont="1" applyAlignment="1">
      <alignment horizontal="center" vertical="center"/>
    </xf>
    <xf numFmtId="0" fontId="11" fillId="0" borderId="0" xfId="0" applyFont="1" applyAlignment="1">
      <alignment vertical="center"/>
    </xf>
    <xf numFmtId="3" fontId="22" fillId="0" borderId="0" xfId="0" applyNumberFormat="1" applyFont="1" applyAlignment="1">
      <alignment horizontal="center" vertical="center"/>
    </xf>
    <xf numFmtId="3" fontId="11" fillId="0" borderId="0" xfId="0" applyNumberFormat="1" applyFont="1" applyAlignment="1">
      <alignment horizontal="left" vertical="center"/>
    </xf>
    <xf numFmtId="164" fontId="20" fillId="0" borderId="0" xfId="0" applyNumberFormat="1" applyFont="1" applyAlignment="1">
      <alignment horizontal="center" vertical="center" wrapText="1"/>
    </xf>
    <xf numFmtId="3" fontId="26" fillId="0" borderId="0" xfId="0" applyNumberFormat="1" applyFont="1" applyAlignment="1">
      <alignment horizontal="right" vertical="center" wrapText="1"/>
    </xf>
    <xf numFmtId="3" fontId="24" fillId="0" borderId="0" xfId="0" applyNumberFormat="1" applyFont="1" applyAlignment="1">
      <alignment horizontal="right" vertical="center" wrapText="1"/>
    </xf>
    <xf numFmtId="3" fontId="20" fillId="0" borderId="2" xfId="0" applyNumberFormat="1" applyFont="1" applyBorder="1" applyAlignment="1">
      <alignment horizontal="center" vertical="center" wrapText="1"/>
    </xf>
    <xf numFmtId="0" fontId="11" fillId="0" borderId="0" xfId="0" applyFont="1" applyAlignment="1">
      <alignment horizontal="center" vertical="center"/>
    </xf>
    <xf numFmtId="0" fontId="27" fillId="0" borderId="0" xfId="0" applyFont="1" applyAlignment="1">
      <alignment horizontal="right" vertical="center"/>
    </xf>
    <xf numFmtId="164" fontId="11" fillId="0" borderId="0" xfId="0" applyNumberFormat="1" applyFont="1" applyAlignment="1">
      <alignment horizontal="center" vertical="center"/>
    </xf>
    <xf numFmtId="3" fontId="11" fillId="0" borderId="0" xfId="0" applyNumberFormat="1" applyFont="1" applyAlignment="1">
      <alignment horizontal="center" vertical="center"/>
    </xf>
    <xf numFmtId="0" fontId="11" fillId="0" borderId="0" xfId="0" applyFont="1" applyAlignment="1">
      <alignment horizontal="left" vertical="center"/>
    </xf>
    <xf numFmtId="0" fontId="21" fillId="0" borderId="0" xfId="0" applyFont="1" applyAlignment="1">
      <alignment horizontal="right" vertical="center"/>
    </xf>
    <xf numFmtId="0" fontId="20" fillId="0" borderId="2" xfId="0" applyFont="1" applyBorder="1" applyAlignment="1">
      <alignment horizontal="center" vertical="center" wrapText="1"/>
    </xf>
    <xf numFmtId="3" fontId="28" fillId="0" borderId="2" xfId="0" applyNumberFormat="1" applyFont="1" applyBorder="1" applyAlignment="1">
      <alignment horizontal="center" vertical="center" wrapText="1"/>
    </xf>
    <xf numFmtId="0" fontId="20" fillId="0" borderId="2" xfId="0" applyFont="1" applyBorder="1" applyAlignment="1">
      <alignment horizontal="center" vertical="center"/>
    </xf>
    <xf numFmtId="0" fontId="11" fillId="0" borderId="2" xfId="0" applyFont="1" applyBorder="1" applyAlignment="1">
      <alignment horizontal="center" vertical="center"/>
    </xf>
    <xf numFmtId="3" fontId="11" fillId="0" borderId="2" xfId="0" applyNumberFormat="1" applyFont="1" applyBorder="1" applyAlignment="1">
      <alignment horizontal="right" vertical="center"/>
    </xf>
    <xf numFmtId="164" fontId="20" fillId="0" borderId="2" xfId="0" applyNumberFormat="1" applyFont="1" applyBorder="1" applyAlignment="1">
      <alignment horizontal="right" vertical="center"/>
    </xf>
    <xf numFmtId="164" fontId="20" fillId="0" borderId="2" xfId="0" applyNumberFormat="1" applyFont="1" applyBorder="1" applyAlignment="1">
      <alignment vertical="center"/>
    </xf>
    <xf numFmtId="41" fontId="20" fillId="0" borderId="2" xfId="0" applyNumberFormat="1" applyFont="1" applyBorder="1" applyAlignment="1">
      <alignment horizontal="right" vertical="center"/>
    </xf>
    <xf numFmtId="3" fontId="20" fillId="0" borderId="2" xfId="0" applyNumberFormat="1" applyFont="1" applyBorder="1" applyAlignment="1">
      <alignment horizontal="center" vertical="center"/>
    </xf>
    <xf numFmtId="3" fontId="24" fillId="0" borderId="0" xfId="0" applyNumberFormat="1" applyFont="1" applyAlignment="1">
      <alignment horizontal="right" vertical="center"/>
    </xf>
    <xf numFmtId="0" fontId="20" fillId="0" borderId="0" xfId="0" applyFont="1" applyAlignment="1">
      <alignment horizontal="center" vertical="center"/>
    </xf>
    <xf numFmtId="0" fontId="29" fillId="0" borderId="2" xfId="0" applyFont="1" applyBorder="1" applyAlignment="1">
      <alignment horizontal="center" vertical="center" wrapText="1"/>
    </xf>
    <xf numFmtId="0" fontId="29" fillId="0" borderId="2" xfId="0" applyFont="1" applyBorder="1" applyAlignment="1">
      <alignment horizontal="center" vertical="center"/>
    </xf>
    <xf numFmtId="0" fontId="30" fillId="0" borderId="2" xfId="0" applyFont="1" applyBorder="1" applyAlignment="1">
      <alignment horizontal="center" vertical="center"/>
    </xf>
    <xf numFmtId="3" fontId="29" fillId="0" borderId="2" xfId="0" applyNumberFormat="1" applyFont="1" applyBorder="1" applyAlignment="1">
      <alignment horizontal="center" vertical="center" wrapText="1"/>
    </xf>
    <xf numFmtId="3" fontId="20" fillId="0" borderId="2" xfId="0" applyNumberFormat="1" applyFont="1" applyBorder="1" applyAlignment="1">
      <alignment horizontal="right" vertical="center"/>
    </xf>
    <xf numFmtId="3" fontId="11" fillId="0" borderId="2" xfId="0" applyNumberFormat="1" applyFont="1" applyBorder="1" applyAlignment="1">
      <alignment vertical="center"/>
    </xf>
    <xf numFmtId="3" fontId="29" fillId="0" borderId="2" xfId="0" applyNumberFormat="1" applyFont="1" applyBorder="1" applyAlignment="1">
      <alignment horizontal="center" vertical="center"/>
    </xf>
    <xf numFmtId="3" fontId="31" fillId="0" borderId="0" xfId="0" applyNumberFormat="1" applyFont="1" applyAlignment="1">
      <alignment horizontal="right" vertical="center"/>
    </xf>
    <xf numFmtId="0" fontId="29" fillId="0" borderId="0" xfId="0" applyFont="1" applyAlignment="1">
      <alignment horizontal="center" vertical="center"/>
    </xf>
    <xf numFmtId="0" fontId="24" fillId="0" borderId="0" xfId="0" applyFont="1" applyAlignment="1">
      <alignment horizontal="right" vertical="center"/>
    </xf>
    <xf numFmtId="3" fontId="24" fillId="0" borderId="0" xfId="0" applyNumberFormat="1" applyFont="1" applyAlignment="1">
      <alignment horizontal="center" vertical="center"/>
    </xf>
    <xf numFmtId="0" fontId="24" fillId="0" borderId="0" xfId="0" applyFont="1" applyAlignment="1">
      <alignment horizontal="center" vertical="center"/>
    </xf>
    <xf numFmtId="0" fontId="21" fillId="0" borderId="0" xfId="0" applyFont="1" applyAlignment="1">
      <alignment horizontal="center" vertical="center"/>
    </xf>
    <xf numFmtId="0" fontId="28" fillId="0" borderId="2" xfId="0" applyFont="1" applyBorder="1" applyAlignment="1">
      <alignment horizontal="center" vertical="center" wrapText="1"/>
    </xf>
    <xf numFmtId="0" fontId="28" fillId="0" borderId="2" xfId="0" applyFont="1" applyBorder="1" applyAlignment="1">
      <alignment vertical="center"/>
    </xf>
    <xf numFmtId="0" fontId="28" fillId="0" borderId="2" xfId="0" applyFont="1" applyBorder="1" applyAlignment="1">
      <alignment horizontal="center" vertical="center"/>
    </xf>
    <xf numFmtId="0" fontId="22" fillId="0" borderId="2" xfId="0" applyFont="1" applyBorder="1" applyAlignment="1">
      <alignment horizontal="center" vertical="center"/>
    </xf>
    <xf numFmtId="3" fontId="32" fillId="0" borderId="0" xfId="0" applyNumberFormat="1" applyFont="1" applyAlignment="1">
      <alignment horizontal="right" vertical="center" wrapText="1"/>
    </xf>
    <xf numFmtId="0" fontId="32" fillId="0" borderId="0" xfId="0" applyFont="1" applyAlignment="1">
      <alignment vertical="center" wrapText="1"/>
    </xf>
    <xf numFmtId="0" fontId="28" fillId="0" borderId="0" xfId="0" applyFont="1" applyAlignment="1">
      <alignment vertical="center" wrapText="1"/>
    </xf>
    <xf numFmtId="3" fontId="28" fillId="0" borderId="2" xfId="0" applyNumberFormat="1" applyFont="1" applyBorder="1" applyAlignment="1">
      <alignment horizontal="right" vertical="center"/>
    </xf>
    <xf numFmtId="164" fontId="28" fillId="0" borderId="2" xfId="0" applyNumberFormat="1" applyFont="1" applyBorder="1" applyAlignment="1">
      <alignment horizontal="right" vertical="center"/>
    </xf>
    <xf numFmtId="41" fontId="28" fillId="0" borderId="2" xfId="0" applyNumberFormat="1" applyFont="1" applyBorder="1" applyAlignment="1">
      <alignment horizontal="right" vertical="center"/>
    </xf>
    <xf numFmtId="0" fontId="32" fillId="0" borderId="0" xfId="0" applyFont="1" applyAlignment="1">
      <alignment horizontal="right" vertical="center" wrapText="1"/>
    </xf>
    <xf numFmtId="0" fontId="11" fillId="0" borderId="2" xfId="0" quotePrefix="1" applyFont="1" applyBorder="1" applyAlignment="1">
      <alignment horizontal="center" vertical="center"/>
    </xf>
    <xf numFmtId="164" fontId="11" fillId="0" borderId="2" xfId="0" applyNumberFormat="1" applyFont="1" applyBorder="1" applyAlignment="1">
      <alignment horizontal="right" vertical="center"/>
    </xf>
    <xf numFmtId="41" fontId="11" fillId="0" borderId="2" xfId="0" applyNumberFormat="1" applyFont="1" applyBorder="1" applyAlignment="1">
      <alignment horizontal="right" vertical="center"/>
    </xf>
    <xf numFmtId="0" fontId="21" fillId="0" borderId="0" xfId="0" applyFont="1" applyAlignment="1">
      <alignment horizontal="right" vertical="center" wrapText="1"/>
    </xf>
    <xf numFmtId="3" fontId="21" fillId="0" borderId="0" xfId="0" applyNumberFormat="1" applyFont="1" applyAlignment="1">
      <alignment vertical="center" wrapText="1"/>
    </xf>
    <xf numFmtId="0" fontId="21" fillId="0" borderId="0" xfId="0" applyFont="1" applyAlignment="1">
      <alignment vertical="center" wrapText="1"/>
    </xf>
    <xf numFmtId="0" fontId="28" fillId="0" borderId="2" xfId="0" applyFont="1" applyBorder="1" applyAlignment="1">
      <alignment vertical="center" wrapText="1"/>
    </xf>
    <xf numFmtId="0" fontId="11" fillId="0" borderId="2" xfId="4" applyFont="1" applyBorder="1" applyAlignment="1">
      <alignment horizontal="center" vertical="center" wrapText="1"/>
    </xf>
    <xf numFmtId="164" fontId="11" fillId="0" borderId="2" xfId="6" applyNumberFormat="1" applyFont="1" applyBorder="1" applyAlignment="1">
      <alignment horizontal="center" vertical="center" wrapText="1"/>
    </xf>
    <xf numFmtId="0" fontId="11" fillId="0" borderId="2" xfId="7" applyFont="1" applyBorder="1" applyAlignment="1">
      <alignment horizontal="left" vertical="center" wrapText="1"/>
    </xf>
    <xf numFmtId="0" fontId="11" fillId="0" borderId="2" xfId="0" applyFont="1" applyBorder="1" applyAlignment="1">
      <alignment horizontal="left" vertical="center" wrapText="1"/>
    </xf>
    <xf numFmtId="0" fontId="26" fillId="0" borderId="0" xfId="0" applyFont="1" applyAlignment="1">
      <alignment horizontal="right" vertical="center" wrapText="1"/>
    </xf>
    <xf numFmtId="0" fontId="26" fillId="0" borderId="0" xfId="0" applyFont="1" applyAlignment="1">
      <alignment vertical="center" wrapText="1"/>
    </xf>
    <xf numFmtId="0" fontId="22" fillId="0" borderId="0" xfId="0" applyFont="1" applyAlignment="1">
      <alignment vertical="center" wrapText="1"/>
    </xf>
    <xf numFmtId="14" fontId="28" fillId="0" borderId="2" xfId="0" applyNumberFormat="1" applyFont="1" applyBorder="1" applyAlignment="1">
      <alignment horizontal="center" vertical="center" wrapText="1"/>
    </xf>
    <xf numFmtId="3" fontId="11" fillId="0" borderId="2" xfId="0" applyNumberFormat="1" applyFont="1" applyBorder="1" applyAlignment="1">
      <alignment horizontal="center" vertical="center"/>
    </xf>
    <xf numFmtId="2" fontId="11" fillId="0" borderId="2" xfId="0" applyNumberFormat="1" applyFont="1" applyBorder="1" applyAlignment="1">
      <alignment horizontal="center" vertical="center" wrapText="1"/>
    </xf>
    <xf numFmtId="0" fontId="28" fillId="0" borderId="2" xfId="0" applyFont="1" applyBorder="1" applyAlignment="1">
      <alignment horizontal="left" vertical="center" wrapText="1"/>
    </xf>
    <xf numFmtId="3" fontId="28" fillId="0" borderId="2" xfId="0" applyNumberFormat="1" applyFont="1" applyBorder="1" applyAlignment="1">
      <alignment horizontal="center" vertical="center"/>
    </xf>
    <xf numFmtId="2" fontId="28" fillId="0" borderId="2" xfId="0" applyNumberFormat="1" applyFont="1" applyBorder="1" applyAlignment="1">
      <alignment horizontal="center" vertical="center" wrapText="1"/>
    </xf>
    <xf numFmtId="0" fontId="11" fillId="0" borderId="2" xfId="0" applyFont="1" applyBorder="1" applyAlignment="1">
      <alignment vertical="center"/>
    </xf>
    <xf numFmtId="0" fontId="11" fillId="0" borderId="2" xfId="20" applyFont="1" applyBorder="1" applyAlignment="1">
      <alignment horizontal="center" vertical="center" wrapText="1"/>
    </xf>
    <xf numFmtId="0" fontId="34" fillId="0" borderId="2" xfId="0" applyFont="1" applyBorder="1" applyAlignment="1">
      <alignment horizontal="center" vertical="center" wrapText="1"/>
    </xf>
    <xf numFmtId="1" fontId="11" fillId="0" borderId="2" xfId="6" applyNumberFormat="1" applyFont="1" applyBorder="1" applyAlignment="1">
      <alignment horizontal="center" vertical="center" wrapText="1"/>
    </xf>
    <xf numFmtId="0" fontId="11" fillId="0" borderId="2" xfId="21" applyFont="1" applyBorder="1" applyAlignment="1">
      <alignment vertical="center" wrapText="1"/>
    </xf>
    <xf numFmtId="3" fontId="11" fillId="0" borderId="2" xfId="6" applyNumberFormat="1" applyFont="1" applyBorder="1" applyAlignment="1">
      <alignment horizontal="center" vertical="center" wrapText="1"/>
    </xf>
    <xf numFmtId="169" fontId="11" fillId="0" borderId="2" xfId="22" applyNumberFormat="1" applyFont="1" applyBorder="1" applyAlignment="1">
      <alignment horizontal="center" vertical="center" wrapText="1"/>
    </xf>
    <xf numFmtId="0" fontId="11" fillId="0" borderId="2" xfId="22" applyFont="1" applyBorder="1" applyAlignment="1">
      <alignment horizontal="center" vertical="center" wrapText="1"/>
    </xf>
    <xf numFmtId="164" fontId="11" fillId="0" borderId="2" xfId="22" applyNumberFormat="1" applyFont="1" applyBorder="1" applyAlignment="1">
      <alignment horizontal="center" vertical="center" wrapText="1"/>
    </xf>
    <xf numFmtId="0" fontId="32" fillId="0" borderId="0" xfId="0" applyFont="1" applyAlignment="1">
      <alignment horizontal="right" vertical="center"/>
    </xf>
    <xf numFmtId="0" fontId="32" fillId="0" borderId="0" xfId="0" applyFont="1" applyAlignment="1">
      <alignment vertical="center"/>
    </xf>
    <xf numFmtId="0" fontId="28" fillId="0" borderId="0" xfId="0" applyFont="1" applyAlignment="1">
      <alignment vertical="center"/>
    </xf>
    <xf numFmtId="1" fontId="11" fillId="0" borderId="2" xfId="2" applyNumberFormat="1" applyFont="1" applyBorder="1" applyAlignment="1">
      <alignment horizontal="center" vertical="center" wrapText="1"/>
    </xf>
    <xf numFmtId="1" fontId="11" fillId="0" borderId="2" xfId="2" quotePrefix="1" applyNumberFormat="1" applyFont="1" applyBorder="1" applyAlignment="1">
      <alignment horizontal="center" vertical="center" wrapText="1"/>
    </xf>
    <xf numFmtId="1" fontId="11" fillId="0" borderId="2" xfId="0" applyNumberFormat="1" applyFont="1" applyBorder="1" applyAlignment="1">
      <alignment horizontal="center" vertical="center" wrapText="1"/>
    </xf>
    <xf numFmtId="1" fontId="11" fillId="0" borderId="2" xfId="6" applyNumberFormat="1" applyFont="1" applyBorder="1" applyAlignment="1">
      <alignment vertical="center" wrapText="1"/>
    </xf>
    <xf numFmtId="0" fontId="11" fillId="0" borderId="2" xfId="8" applyFont="1" applyBorder="1" applyAlignment="1">
      <alignment horizontal="center" vertical="center" wrapText="1"/>
    </xf>
    <xf numFmtId="0" fontId="11" fillId="0" borderId="2" xfId="8" applyFont="1" applyBorder="1" applyAlignment="1">
      <alignment vertical="center" wrapText="1"/>
    </xf>
    <xf numFmtId="0" fontId="28" fillId="0" borderId="2" xfId="4" applyFont="1" applyBorder="1" applyAlignment="1">
      <alignment horizontal="center" vertical="center" wrapText="1"/>
    </xf>
    <xf numFmtId="1" fontId="11" fillId="0" borderId="2" xfId="6" quotePrefix="1" applyNumberFormat="1" applyFont="1" applyBorder="1" applyAlignment="1">
      <alignment horizontal="left" vertical="center" wrapText="1"/>
    </xf>
    <xf numFmtId="170" fontId="20" fillId="0" borderId="2" xfId="0" applyNumberFormat="1" applyFont="1" applyBorder="1" applyAlignment="1">
      <alignment horizontal="center" vertical="center" wrapText="1"/>
    </xf>
    <xf numFmtId="170" fontId="32" fillId="0" borderId="0" xfId="0" applyNumberFormat="1" applyFont="1" applyAlignment="1">
      <alignment horizontal="right" vertical="center" wrapText="1"/>
    </xf>
    <xf numFmtId="170" fontId="11" fillId="0" borderId="0" xfId="0" applyNumberFormat="1" applyFont="1" applyAlignment="1">
      <alignment horizontal="right" vertical="center" wrapText="1"/>
    </xf>
    <xf numFmtId="3" fontId="11" fillId="0" borderId="0" xfId="0" applyNumberFormat="1" applyFont="1" applyAlignment="1">
      <alignment vertical="center" wrapText="1"/>
    </xf>
    <xf numFmtId="0" fontId="11" fillId="0" borderId="2" xfId="8" applyFont="1" applyBorder="1" applyAlignment="1">
      <alignment horizontal="left" vertical="center" wrapText="1"/>
    </xf>
    <xf numFmtId="0" fontId="20" fillId="0" borderId="2" xfId="7" applyFont="1" applyBorder="1" applyAlignment="1">
      <alignment horizontal="left" vertical="center" wrapText="1"/>
    </xf>
    <xf numFmtId="0" fontId="28" fillId="0" borderId="2" xfId="7" applyFont="1" applyBorder="1" applyAlignment="1">
      <alignment horizontal="left" vertical="center" wrapText="1"/>
    </xf>
    <xf numFmtId="3" fontId="32" fillId="0" borderId="0" xfId="0" applyNumberFormat="1" applyFont="1" applyAlignment="1">
      <alignment vertical="center" wrapText="1"/>
    </xf>
    <xf numFmtId="0" fontId="20" fillId="0" borderId="2" xfId="0" applyFont="1" applyBorder="1" applyAlignment="1">
      <alignment vertical="center"/>
    </xf>
    <xf numFmtId="0" fontId="24" fillId="0" borderId="0" xfId="0" applyFont="1" applyAlignment="1">
      <alignment vertical="center"/>
    </xf>
    <xf numFmtId="0" fontId="20" fillId="0" borderId="0" xfId="0" applyFont="1" applyAlignment="1">
      <alignment vertical="center"/>
    </xf>
    <xf numFmtId="0" fontId="22" fillId="0" borderId="2" xfId="7" applyFont="1" applyBorder="1" applyAlignment="1">
      <alignment horizontal="left" vertical="center" wrapText="1"/>
    </xf>
    <xf numFmtId="3" fontId="22" fillId="0" borderId="2" xfId="0" applyNumberFormat="1" applyFont="1" applyBorder="1" applyAlignment="1">
      <alignment horizontal="center" vertical="center" wrapText="1"/>
    </xf>
    <xf numFmtId="0" fontId="22" fillId="0" borderId="2" xfId="0" applyFont="1" applyBorder="1" applyAlignment="1">
      <alignment vertical="center"/>
    </xf>
    <xf numFmtId="0" fontId="26" fillId="0" borderId="0" xfId="0" applyFont="1" applyAlignment="1">
      <alignment horizontal="right" vertical="center"/>
    </xf>
    <xf numFmtId="0" fontId="26" fillId="0" borderId="0" xfId="0" applyFont="1" applyAlignment="1">
      <alignment vertical="center"/>
    </xf>
    <xf numFmtId="0" fontId="22" fillId="0" borderId="0" xfId="0" applyFont="1" applyAlignment="1">
      <alignment vertical="center"/>
    </xf>
    <xf numFmtId="0" fontId="20" fillId="0" borderId="2" xfId="0" applyFont="1" applyBorder="1" applyAlignment="1">
      <alignment horizontal="left" vertical="center"/>
    </xf>
    <xf numFmtId="0" fontId="27" fillId="0" borderId="0" xfId="0" applyFont="1" applyAlignment="1">
      <alignment horizontal="right" vertical="center" wrapText="1"/>
    </xf>
    <xf numFmtId="0" fontId="21" fillId="0" borderId="2" xfId="0" applyFont="1" applyBorder="1" applyAlignment="1">
      <alignment horizontal="center" vertical="center" wrapText="1"/>
    </xf>
    <xf numFmtId="3" fontId="26" fillId="0" borderId="0" xfId="0" applyNumberFormat="1" applyFont="1" applyAlignment="1">
      <alignment horizontal="right" vertical="center"/>
    </xf>
    <xf numFmtId="41" fontId="20" fillId="0" borderId="2" xfId="0" applyNumberFormat="1" applyFont="1" applyBorder="1" applyAlignment="1">
      <alignment vertical="center"/>
    </xf>
    <xf numFmtId="3" fontId="24" fillId="0" borderId="0" xfId="0" applyNumberFormat="1" applyFont="1" applyAlignment="1">
      <alignment vertical="center" wrapText="1"/>
    </xf>
    <xf numFmtId="3" fontId="24" fillId="0" borderId="0" xfId="0" applyNumberFormat="1" applyFont="1" applyAlignment="1">
      <alignment vertical="center"/>
    </xf>
    <xf numFmtId="0" fontId="20" fillId="0" borderId="2" xfId="0" applyFont="1" applyBorder="1" applyAlignment="1">
      <alignment horizontal="left" vertical="center" wrapText="1"/>
    </xf>
    <xf numFmtId="0" fontId="28" fillId="0" borderId="2" xfId="0" applyFont="1" applyBorder="1" applyAlignment="1">
      <alignment horizontal="left" vertical="center"/>
    </xf>
    <xf numFmtId="41" fontId="11" fillId="0" borderId="2" xfId="0" applyNumberFormat="1" applyFont="1" applyBorder="1" applyAlignment="1">
      <alignment vertical="center"/>
    </xf>
    <xf numFmtId="164" fontId="28" fillId="0" borderId="2" xfId="0" applyNumberFormat="1" applyFont="1" applyBorder="1" applyAlignment="1">
      <alignment vertical="center"/>
    </xf>
    <xf numFmtId="0" fontId="22" fillId="0" borderId="2" xfId="0" applyFont="1" applyBorder="1" applyAlignment="1">
      <alignment horizontal="center" vertical="center" wrapText="1"/>
    </xf>
    <xf numFmtId="0" fontId="22" fillId="0" borderId="2" xfId="0" applyFont="1" applyBorder="1" applyAlignment="1">
      <alignment horizontal="left" vertical="center"/>
    </xf>
    <xf numFmtId="0" fontId="26" fillId="0" borderId="0" xfId="0" applyFont="1" applyAlignment="1">
      <alignment horizontal="center" vertical="center"/>
    </xf>
    <xf numFmtId="0" fontId="22" fillId="0" borderId="0" xfId="0" applyFont="1" applyAlignment="1">
      <alignment horizontal="center" vertical="center"/>
    </xf>
    <xf numFmtId="3" fontId="11" fillId="0" borderId="2" xfId="0" applyNumberFormat="1" applyFont="1" applyBorder="1" applyAlignment="1">
      <alignment vertical="center" wrapText="1"/>
    </xf>
    <xf numFmtId="0" fontId="20" fillId="0" borderId="2" xfId="0" applyFont="1" applyBorder="1" applyAlignment="1">
      <alignment vertical="center" wrapText="1"/>
    </xf>
    <xf numFmtId="0" fontId="22" fillId="0" borderId="2" xfId="0" applyFont="1" applyBorder="1" applyAlignment="1">
      <alignment vertical="center" wrapText="1"/>
    </xf>
    <xf numFmtId="3" fontId="22" fillId="0" borderId="2" xfId="0" applyNumberFormat="1" applyFont="1" applyBorder="1" applyAlignment="1">
      <alignment vertical="center" wrapText="1"/>
    </xf>
    <xf numFmtId="164" fontId="22" fillId="0" borderId="2" xfId="0" applyNumberFormat="1" applyFont="1" applyBorder="1" applyAlignment="1">
      <alignment vertical="center"/>
    </xf>
    <xf numFmtId="41" fontId="22" fillId="0" borderId="2" xfId="0" applyNumberFormat="1" applyFont="1" applyBorder="1" applyAlignment="1">
      <alignment vertical="center"/>
    </xf>
    <xf numFmtId="0" fontId="11" fillId="0" borderId="0" xfId="0" applyFont="1" applyAlignment="1">
      <alignment horizontal="left" vertical="center" wrapText="1"/>
    </xf>
    <xf numFmtId="41" fontId="28" fillId="0" borderId="2" xfId="0" applyNumberFormat="1" applyFont="1" applyBorder="1" applyAlignment="1">
      <alignment vertical="center"/>
    </xf>
    <xf numFmtId="3" fontId="20" fillId="2" borderId="2" xfId="0" applyNumberFormat="1" applyFont="1" applyFill="1" applyBorder="1" applyAlignment="1">
      <alignment horizontal="right" vertical="center"/>
    </xf>
    <xf numFmtId="41" fontId="28" fillId="0" borderId="7" xfId="0" applyNumberFormat="1" applyFont="1" applyBorder="1" applyAlignment="1">
      <alignment horizontal="right" vertical="center"/>
    </xf>
    <xf numFmtId="41" fontId="11" fillId="0" borderId="7" xfId="0" applyNumberFormat="1" applyFont="1" applyBorder="1" applyAlignment="1">
      <alignment horizontal="right" vertical="center"/>
    </xf>
    <xf numFmtId="0" fontId="6" fillId="0" borderId="2" xfId="0" applyFont="1" applyBorder="1" applyAlignment="1">
      <alignment horizontal="center"/>
    </xf>
    <xf numFmtId="0" fontId="41" fillId="0" borderId="2" xfId="0" applyFont="1" applyBorder="1" applyAlignment="1">
      <alignment horizontal="center" vertical="center" wrapText="1"/>
    </xf>
    <xf numFmtId="3" fontId="41" fillId="0" borderId="2" xfId="0" applyNumberFormat="1" applyFont="1" applyBorder="1" applyAlignment="1">
      <alignment vertical="center" wrapText="1"/>
    </xf>
    <xf numFmtId="10" fontId="41" fillId="0" borderId="2" xfId="0" applyNumberFormat="1" applyFont="1" applyBorder="1" applyAlignment="1">
      <alignment vertical="center" wrapText="1"/>
    </xf>
    <xf numFmtId="0" fontId="41" fillId="0" borderId="2" xfId="0" applyFont="1" applyBorder="1" applyAlignment="1">
      <alignment vertical="center" wrapText="1"/>
    </xf>
    <xf numFmtId="10" fontId="5" fillId="0" borderId="2" xfId="0" applyNumberFormat="1" applyFont="1" applyBorder="1" applyAlignment="1">
      <alignment vertical="center" wrapText="1"/>
    </xf>
    <xf numFmtId="10" fontId="9" fillId="0" borderId="2" xfId="0" applyNumberFormat="1" applyFont="1" applyBorder="1" applyAlignment="1">
      <alignment vertical="center" wrapText="1"/>
    </xf>
    <xf numFmtId="0" fontId="0" fillId="0" borderId="2" xfId="0" applyBorder="1"/>
    <xf numFmtId="0" fontId="2" fillId="0" borderId="0" xfId="0" applyFont="1" applyAlignment="1">
      <alignment horizontal="center"/>
    </xf>
    <xf numFmtId="0" fontId="42" fillId="0" borderId="0" xfId="0" applyFont="1" applyAlignment="1">
      <alignment horizontal="center" wrapText="1"/>
    </xf>
    <xf numFmtId="0" fontId="42" fillId="0" borderId="0" xfId="0" applyFont="1" applyAlignment="1">
      <alignment horizontal="center"/>
    </xf>
    <xf numFmtId="0" fontId="5" fillId="0" borderId="0" xfId="0" applyFont="1" applyAlignment="1">
      <alignment horizontal="center"/>
    </xf>
    <xf numFmtId="0" fontId="9" fillId="0" borderId="0" xfId="0" applyFont="1" applyAlignment="1">
      <alignment horizontal="center"/>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18" fillId="0" borderId="0" xfId="0" applyFont="1" applyAlignment="1">
      <alignment horizontal="center" vertical="center" wrapText="1"/>
    </xf>
    <xf numFmtId="0" fontId="18" fillId="0" borderId="0" xfId="0" applyFont="1" applyAlignment="1">
      <alignment horizontal="center" vertical="center"/>
    </xf>
    <xf numFmtId="0" fontId="6" fillId="0" borderId="0" xfId="0" applyFont="1" applyAlignment="1">
      <alignment horizontal="center"/>
    </xf>
    <xf numFmtId="0" fontId="11" fillId="0" borderId="0" xfId="0" applyFont="1" applyAlignment="1">
      <alignment horizontal="left" vertical="center" wrapText="1"/>
    </xf>
    <xf numFmtId="3" fontId="23" fillId="0" borderId="0" xfId="0" applyNumberFormat="1" applyFont="1" applyAlignment="1">
      <alignment horizontal="center" vertical="center" wrapText="1"/>
    </xf>
    <xf numFmtId="3" fontId="25" fillId="0" borderId="0" xfId="0" applyNumberFormat="1" applyFont="1" applyAlignment="1">
      <alignment horizontal="center" vertical="center" wrapText="1"/>
    </xf>
    <xf numFmtId="3" fontId="22" fillId="0" borderId="0" xfId="0" applyNumberFormat="1" applyFont="1" applyAlignment="1">
      <alignment horizontal="center" vertical="center" wrapText="1"/>
    </xf>
    <xf numFmtId="3" fontId="20" fillId="0" borderId="2" xfId="0" applyNumberFormat="1" applyFont="1" applyBorder="1" applyAlignment="1">
      <alignment horizontal="center" vertical="center" wrapText="1"/>
    </xf>
    <xf numFmtId="0" fontId="20" fillId="0" borderId="2" xfId="0" applyFont="1" applyBorder="1" applyAlignment="1">
      <alignment horizontal="center" vertical="center" wrapText="1"/>
    </xf>
    <xf numFmtId="164" fontId="20" fillId="0" borderId="2" xfId="0" applyNumberFormat="1" applyFont="1" applyBorder="1" applyAlignment="1">
      <alignment horizontal="center" vertical="center" wrapText="1"/>
    </xf>
    <xf numFmtId="0" fontId="24" fillId="0" borderId="7" xfId="0" applyFont="1" applyBorder="1" applyAlignment="1">
      <alignment horizontal="center" vertical="center" wrapText="1"/>
    </xf>
    <xf numFmtId="0" fontId="24" fillId="0" borderId="9" xfId="0" applyFont="1" applyBorder="1" applyAlignment="1">
      <alignment horizontal="center" vertical="center" wrapText="1"/>
    </xf>
    <xf numFmtId="3" fontId="22" fillId="0" borderId="0" xfId="0" applyNumberFormat="1" applyFont="1" applyAlignment="1">
      <alignment horizontal="center" vertical="center"/>
    </xf>
    <xf numFmtId="3" fontId="20" fillId="0" borderId="2" xfId="0" applyNumberFormat="1" applyFont="1" applyBorder="1" applyAlignment="1">
      <alignment horizontal="center" vertical="center"/>
    </xf>
    <xf numFmtId="0" fontId="24" fillId="0" borderId="8" xfId="0" applyFont="1" applyBorder="1" applyAlignment="1">
      <alignment horizontal="center" vertical="center" wrapText="1"/>
    </xf>
    <xf numFmtId="0" fontId="24" fillId="0" borderId="1" xfId="0" applyFont="1" applyBorder="1" applyAlignment="1">
      <alignment horizontal="center" vertical="center" wrapText="1"/>
    </xf>
    <xf numFmtId="0" fontId="20" fillId="0" borderId="0" xfId="0" applyFont="1" applyAlignment="1">
      <alignment horizontal="center" vertical="center" wrapText="1"/>
    </xf>
    <xf numFmtId="3" fontId="5" fillId="2" borderId="2" xfId="2" applyNumberFormat="1" applyFont="1" applyFill="1" applyBorder="1" applyAlignment="1">
      <alignment horizontal="center" vertical="center" wrapText="1"/>
    </xf>
    <xf numFmtId="3" fontId="5" fillId="0" borderId="2" xfId="2" applyNumberFormat="1" applyFont="1" applyBorder="1" applyAlignment="1">
      <alignment horizontal="center" vertical="center" wrapText="1"/>
    </xf>
    <xf numFmtId="166" fontId="5" fillId="0" borderId="2" xfId="2" applyNumberFormat="1" applyFont="1" applyBorder="1" applyAlignment="1">
      <alignment horizontal="center" vertical="center" wrapText="1"/>
    </xf>
    <xf numFmtId="3" fontId="7" fillId="0" borderId="2" xfId="2" applyNumberFormat="1" applyFont="1" applyBorder="1" applyAlignment="1">
      <alignment horizontal="center" vertical="center" wrapText="1"/>
    </xf>
    <xf numFmtId="1" fontId="6" fillId="0" borderId="1" xfId="2" applyNumberFormat="1" applyFont="1" applyBorder="1" applyAlignment="1">
      <alignment horizontal="right" vertical="center"/>
    </xf>
    <xf numFmtId="1" fontId="6" fillId="0" borderId="0" xfId="2" applyNumberFormat="1" applyFont="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3" fontId="5" fillId="0" borderId="0" xfId="9" applyNumberFormat="1" applyFont="1" applyAlignment="1">
      <alignment horizontal="center" vertical="center"/>
    </xf>
    <xf numFmtId="3" fontId="5" fillId="0" borderId="0" xfId="9" applyNumberFormat="1" applyFont="1" applyAlignment="1">
      <alignment horizontal="center" vertical="center" wrapText="1"/>
    </xf>
    <xf numFmtId="0" fontId="5" fillId="0" borderId="0" xfId="0" applyFont="1" applyAlignment="1">
      <alignment horizontal="center" vertical="center" wrapText="1"/>
    </xf>
    <xf numFmtId="0" fontId="9" fillId="0" borderId="0" xfId="0" applyFont="1" applyAlignment="1">
      <alignment horizontal="center" vertical="center"/>
    </xf>
    <xf numFmtId="0" fontId="6" fillId="0" borderId="0" xfId="0" applyFont="1" applyAlignment="1">
      <alignment horizontal="center" vertical="center"/>
    </xf>
    <xf numFmtId="0" fontId="39" fillId="0" borderId="0" xfId="0" applyFont="1" applyAlignment="1">
      <alignment horizontal="center"/>
    </xf>
    <xf numFmtId="0" fontId="47" fillId="0" borderId="0" xfId="0" applyFont="1" applyAlignment="1">
      <alignment horizontal="center"/>
    </xf>
    <xf numFmtId="3" fontId="5" fillId="0" borderId="2" xfId="0" applyNumberFormat="1" applyFont="1" applyBorder="1" applyAlignment="1">
      <alignment horizontal="center" vertical="center" wrapText="1"/>
    </xf>
    <xf numFmtId="0" fontId="5" fillId="0" borderId="7" xfId="0" applyFont="1" applyBorder="1" applyAlignment="1">
      <alignment horizontal="center" vertical="center" wrapText="1"/>
    </xf>
    <xf numFmtId="0" fontId="5" fillId="0" borderId="9" xfId="0" applyFont="1" applyBorder="1" applyAlignment="1">
      <alignment horizontal="center" vertical="center" wrapText="1"/>
    </xf>
  </cellXfs>
  <cellStyles count="37">
    <cellStyle name="Comma" xfId="1" builtinId="3"/>
    <cellStyle name="Comma [0] 2" xfId="17" xr:uid="{00000000-0005-0000-0000-000001000000}"/>
    <cellStyle name="Comma [0] 2 2" xfId="32" xr:uid="{9F06E451-A4C9-47AA-B05D-BEB56F4CFC7C}"/>
    <cellStyle name="Comma 10 10" xfId="19" xr:uid="{00000000-0005-0000-0000-000002000000}"/>
    <cellStyle name="Comma 10 10 2" xfId="34" xr:uid="{7E68D957-E224-480E-ADF5-0B984268EBBB}"/>
    <cellStyle name="Comma 10 2 2" xfId="15" xr:uid="{00000000-0005-0000-0000-000003000000}"/>
    <cellStyle name="Comma 10 2 2 2" xfId="31" xr:uid="{F9EE86EA-E6B5-481E-808F-430F3387A51D}"/>
    <cellStyle name="Comma 14" xfId="3" xr:uid="{00000000-0005-0000-0000-000004000000}"/>
    <cellStyle name="Comma 14 2" xfId="28" xr:uid="{CB8C0496-6BD2-41B3-9370-0F1D3CA5A360}"/>
    <cellStyle name="Comma 2" xfId="27" xr:uid="{2C26FEBC-ABE0-4A6C-B5A9-16798AFD87BB}"/>
    <cellStyle name="Comma 2 2 2" xfId="18" xr:uid="{00000000-0005-0000-0000-000005000000}"/>
    <cellStyle name="Comma 2 2 2 10" xfId="5" xr:uid="{00000000-0005-0000-0000-000006000000}"/>
    <cellStyle name="Comma 2 2 2 10 2" xfId="29" xr:uid="{690BA561-C6DB-408D-9CA7-E3A4B845BBEA}"/>
    <cellStyle name="Comma 2 2 2 2" xfId="33" xr:uid="{1E8529D0-2B6B-4971-B075-BE2D3443D775}"/>
    <cellStyle name="Comma 3" xfId="30" xr:uid="{60E1D0EB-E571-4CE8-867D-4073B1BD6B50}"/>
    <cellStyle name="Comma 4" xfId="35" xr:uid="{F49A3AD3-4808-490E-B26F-B21BF5436C73}"/>
    <cellStyle name="Comma 5" xfId="36" xr:uid="{33AC630D-8881-49A1-B4CB-099824553FC0}"/>
    <cellStyle name="Normal" xfId="0" builtinId="0"/>
    <cellStyle name="Normal 10 11" xfId="24" xr:uid="{00000000-0005-0000-0000-000008000000}"/>
    <cellStyle name="Normal 13" xfId="21" xr:uid="{00000000-0005-0000-0000-000009000000}"/>
    <cellStyle name="Normal 17" xfId="14" xr:uid="{00000000-0005-0000-0000-00000A000000}"/>
    <cellStyle name="Normal 18" xfId="7" xr:uid="{00000000-0005-0000-0000-00000B000000}"/>
    <cellStyle name="Normal 2 2 12" xfId="8" xr:uid="{00000000-0005-0000-0000-00000C000000}"/>
    <cellStyle name="Normal 2 2 3" xfId="11" xr:uid="{00000000-0005-0000-0000-00000D000000}"/>
    <cellStyle name="Normal 2 3" xfId="23" xr:uid="{00000000-0005-0000-0000-00000E000000}"/>
    <cellStyle name="Normal 2 3 2" xfId="13" xr:uid="{00000000-0005-0000-0000-00000F000000}"/>
    <cellStyle name="Normal 25" xfId="20" xr:uid="{00000000-0005-0000-0000-000010000000}"/>
    <cellStyle name="Normal 3" xfId="10" xr:uid="{00000000-0005-0000-0000-000011000000}"/>
    <cellStyle name="Normal 9 2 2" xfId="22" xr:uid="{00000000-0005-0000-0000-000012000000}"/>
    <cellStyle name="Normal_Bieu mau (CV )" xfId="2" xr:uid="{00000000-0005-0000-0000-000013000000}"/>
    <cellStyle name="Normal_Bieu mau (CV ) 2 10" xfId="6" xr:uid="{00000000-0005-0000-0000-000014000000}"/>
    <cellStyle name="Normal_Sheet1" xfId="25" xr:uid="{FD107414-EE23-4CD8-9C4B-4A805A6F286E}"/>
    <cellStyle name="Normal_Sheet1 2" xfId="4" xr:uid="{00000000-0005-0000-0000-000015000000}"/>
    <cellStyle name="Normal_Sheet1_1" xfId="9" xr:uid="{00000000-0005-0000-0000-000016000000}"/>
    <cellStyle name="Percent" xfId="26" builtinId="5"/>
    <cellStyle name="Percent 17" xfId="12" xr:uid="{00000000-0005-0000-0000-000017000000}"/>
    <cellStyle name="Percent 3 2" xfId="16" xr:uid="{00000000-0005-0000-0000-00001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oneCellAnchor>
    <xdr:from>
      <xdr:col>1</xdr:col>
      <xdr:colOff>971550</xdr:colOff>
      <xdr:row>16</xdr:row>
      <xdr:rowOff>0</xdr:rowOff>
    </xdr:from>
    <xdr:ext cx="0" cy="413497"/>
    <xdr:sp macro="" textlink="">
      <xdr:nvSpPr>
        <xdr:cNvPr id="2" name="Text Box 5">
          <a:extLst>
            <a:ext uri="{FF2B5EF4-FFF2-40B4-BE49-F238E27FC236}">
              <a16:creationId xmlns:a16="http://schemas.microsoft.com/office/drawing/2014/main" id="{15D94A19-73FA-4B65-94B4-E8095164A420}"/>
            </a:ext>
          </a:extLst>
        </xdr:cNvPr>
        <xdr:cNvSpPr txBox="1">
          <a:spLocks noChangeArrowheads="1"/>
        </xdr:cNvSpPr>
      </xdr:nvSpPr>
      <xdr:spPr bwMode="auto">
        <a:xfrm>
          <a:off x="1476375" y="48006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13497"/>
    <xdr:sp macro="" textlink="">
      <xdr:nvSpPr>
        <xdr:cNvPr id="3" name="Text Box 6">
          <a:extLst>
            <a:ext uri="{FF2B5EF4-FFF2-40B4-BE49-F238E27FC236}">
              <a16:creationId xmlns:a16="http://schemas.microsoft.com/office/drawing/2014/main" id="{933D661C-2E7D-4480-A26C-921976F582D4}"/>
            </a:ext>
          </a:extLst>
        </xdr:cNvPr>
        <xdr:cNvSpPr txBox="1">
          <a:spLocks noChangeArrowheads="1"/>
        </xdr:cNvSpPr>
      </xdr:nvSpPr>
      <xdr:spPr bwMode="auto">
        <a:xfrm>
          <a:off x="1476375" y="48006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13497"/>
    <xdr:sp macro="" textlink="">
      <xdr:nvSpPr>
        <xdr:cNvPr id="4" name="Text Box 7">
          <a:extLst>
            <a:ext uri="{FF2B5EF4-FFF2-40B4-BE49-F238E27FC236}">
              <a16:creationId xmlns:a16="http://schemas.microsoft.com/office/drawing/2014/main" id="{246A3435-13DD-4652-AF69-E9E4ECC72641}"/>
            </a:ext>
          </a:extLst>
        </xdr:cNvPr>
        <xdr:cNvSpPr txBox="1">
          <a:spLocks noChangeArrowheads="1"/>
        </xdr:cNvSpPr>
      </xdr:nvSpPr>
      <xdr:spPr bwMode="auto">
        <a:xfrm>
          <a:off x="1476375" y="48006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13497"/>
    <xdr:sp macro="" textlink="">
      <xdr:nvSpPr>
        <xdr:cNvPr id="5" name="Text Box 8">
          <a:extLst>
            <a:ext uri="{FF2B5EF4-FFF2-40B4-BE49-F238E27FC236}">
              <a16:creationId xmlns:a16="http://schemas.microsoft.com/office/drawing/2014/main" id="{A9046EB2-AC45-405C-914A-10BC09924577}"/>
            </a:ext>
          </a:extLst>
        </xdr:cNvPr>
        <xdr:cNvSpPr txBox="1">
          <a:spLocks noChangeArrowheads="1"/>
        </xdr:cNvSpPr>
      </xdr:nvSpPr>
      <xdr:spPr bwMode="auto">
        <a:xfrm>
          <a:off x="1476375" y="48006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13497"/>
    <xdr:sp macro="" textlink="">
      <xdr:nvSpPr>
        <xdr:cNvPr id="6" name="Text Box 9">
          <a:extLst>
            <a:ext uri="{FF2B5EF4-FFF2-40B4-BE49-F238E27FC236}">
              <a16:creationId xmlns:a16="http://schemas.microsoft.com/office/drawing/2014/main" id="{13779517-F7BA-466E-BDB2-C91F88AC3C75}"/>
            </a:ext>
          </a:extLst>
        </xdr:cNvPr>
        <xdr:cNvSpPr txBox="1">
          <a:spLocks noChangeArrowheads="1"/>
        </xdr:cNvSpPr>
      </xdr:nvSpPr>
      <xdr:spPr bwMode="auto">
        <a:xfrm>
          <a:off x="1476375" y="48006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2547"/>
    <xdr:sp macro="" textlink="">
      <xdr:nvSpPr>
        <xdr:cNvPr id="7" name="Text Box 5">
          <a:extLst>
            <a:ext uri="{FF2B5EF4-FFF2-40B4-BE49-F238E27FC236}">
              <a16:creationId xmlns:a16="http://schemas.microsoft.com/office/drawing/2014/main" id="{AF179C04-6707-4C9B-AC3A-8A1C7BDF41C0}"/>
            </a:ext>
          </a:extLst>
        </xdr:cNvPr>
        <xdr:cNvSpPr txBox="1">
          <a:spLocks noChangeArrowheads="1"/>
        </xdr:cNvSpPr>
      </xdr:nvSpPr>
      <xdr:spPr bwMode="auto">
        <a:xfrm>
          <a:off x="1476375" y="480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2547"/>
    <xdr:sp macro="" textlink="">
      <xdr:nvSpPr>
        <xdr:cNvPr id="8" name="Text Box 6">
          <a:extLst>
            <a:ext uri="{FF2B5EF4-FFF2-40B4-BE49-F238E27FC236}">
              <a16:creationId xmlns:a16="http://schemas.microsoft.com/office/drawing/2014/main" id="{E63B5DE3-6380-4B29-9160-7C9B65496FA0}"/>
            </a:ext>
          </a:extLst>
        </xdr:cNvPr>
        <xdr:cNvSpPr txBox="1">
          <a:spLocks noChangeArrowheads="1"/>
        </xdr:cNvSpPr>
      </xdr:nvSpPr>
      <xdr:spPr bwMode="auto">
        <a:xfrm>
          <a:off x="1476375" y="480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2547"/>
    <xdr:sp macro="" textlink="">
      <xdr:nvSpPr>
        <xdr:cNvPr id="9" name="Text Box 7">
          <a:extLst>
            <a:ext uri="{FF2B5EF4-FFF2-40B4-BE49-F238E27FC236}">
              <a16:creationId xmlns:a16="http://schemas.microsoft.com/office/drawing/2014/main" id="{9295E104-B6D7-42DA-94AE-76B4888F4C55}"/>
            </a:ext>
          </a:extLst>
        </xdr:cNvPr>
        <xdr:cNvSpPr txBox="1">
          <a:spLocks noChangeArrowheads="1"/>
        </xdr:cNvSpPr>
      </xdr:nvSpPr>
      <xdr:spPr bwMode="auto">
        <a:xfrm>
          <a:off x="1476375" y="480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2547"/>
    <xdr:sp macro="" textlink="">
      <xdr:nvSpPr>
        <xdr:cNvPr id="10" name="Text Box 8">
          <a:extLst>
            <a:ext uri="{FF2B5EF4-FFF2-40B4-BE49-F238E27FC236}">
              <a16:creationId xmlns:a16="http://schemas.microsoft.com/office/drawing/2014/main" id="{D4E02F71-6F0A-487F-BE7D-4E09F82B77F4}"/>
            </a:ext>
          </a:extLst>
        </xdr:cNvPr>
        <xdr:cNvSpPr txBox="1">
          <a:spLocks noChangeArrowheads="1"/>
        </xdr:cNvSpPr>
      </xdr:nvSpPr>
      <xdr:spPr bwMode="auto">
        <a:xfrm>
          <a:off x="1476375" y="480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2547"/>
    <xdr:sp macro="" textlink="">
      <xdr:nvSpPr>
        <xdr:cNvPr id="11" name="Text Box 9">
          <a:extLst>
            <a:ext uri="{FF2B5EF4-FFF2-40B4-BE49-F238E27FC236}">
              <a16:creationId xmlns:a16="http://schemas.microsoft.com/office/drawing/2014/main" id="{E10951E6-1B0B-46A9-81A1-644560FFB1BB}"/>
            </a:ext>
          </a:extLst>
        </xdr:cNvPr>
        <xdr:cNvSpPr txBox="1">
          <a:spLocks noChangeArrowheads="1"/>
        </xdr:cNvSpPr>
      </xdr:nvSpPr>
      <xdr:spPr bwMode="auto">
        <a:xfrm>
          <a:off x="1476375" y="480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2547"/>
    <xdr:sp macro="" textlink="">
      <xdr:nvSpPr>
        <xdr:cNvPr id="12" name="Text Box 5">
          <a:extLst>
            <a:ext uri="{FF2B5EF4-FFF2-40B4-BE49-F238E27FC236}">
              <a16:creationId xmlns:a16="http://schemas.microsoft.com/office/drawing/2014/main" id="{4A18BE6B-5A5B-4A96-9993-47B1C15C8397}"/>
            </a:ext>
          </a:extLst>
        </xdr:cNvPr>
        <xdr:cNvSpPr txBox="1">
          <a:spLocks noChangeArrowheads="1"/>
        </xdr:cNvSpPr>
      </xdr:nvSpPr>
      <xdr:spPr bwMode="auto">
        <a:xfrm>
          <a:off x="1476375" y="480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2547"/>
    <xdr:sp macro="" textlink="">
      <xdr:nvSpPr>
        <xdr:cNvPr id="13" name="Text Box 6">
          <a:extLst>
            <a:ext uri="{FF2B5EF4-FFF2-40B4-BE49-F238E27FC236}">
              <a16:creationId xmlns:a16="http://schemas.microsoft.com/office/drawing/2014/main" id="{D7A6839F-9F07-4C81-81EB-989178CA9E13}"/>
            </a:ext>
          </a:extLst>
        </xdr:cNvPr>
        <xdr:cNvSpPr txBox="1">
          <a:spLocks noChangeArrowheads="1"/>
        </xdr:cNvSpPr>
      </xdr:nvSpPr>
      <xdr:spPr bwMode="auto">
        <a:xfrm>
          <a:off x="1476375" y="480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2547"/>
    <xdr:sp macro="" textlink="">
      <xdr:nvSpPr>
        <xdr:cNvPr id="14" name="Text Box 7">
          <a:extLst>
            <a:ext uri="{FF2B5EF4-FFF2-40B4-BE49-F238E27FC236}">
              <a16:creationId xmlns:a16="http://schemas.microsoft.com/office/drawing/2014/main" id="{E3BE61F0-4D61-4440-A8F6-01526C26BD01}"/>
            </a:ext>
          </a:extLst>
        </xdr:cNvPr>
        <xdr:cNvSpPr txBox="1">
          <a:spLocks noChangeArrowheads="1"/>
        </xdr:cNvSpPr>
      </xdr:nvSpPr>
      <xdr:spPr bwMode="auto">
        <a:xfrm>
          <a:off x="1476375" y="480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2547"/>
    <xdr:sp macro="" textlink="">
      <xdr:nvSpPr>
        <xdr:cNvPr id="15" name="Text Box 8">
          <a:extLst>
            <a:ext uri="{FF2B5EF4-FFF2-40B4-BE49-F238E27FC236}">
              <a16:creationId xmlns:a16="http://schemas.microsoft.com/office/drawing/2014/main" id="{FA76A57D-6326-41EC-A230-14A44CE11155}"/>
            </a:ext>
          </a:extLst>
        </xdr:cNvPr>
        <xdr:cNvSpPr txBox="1">
          <a:spLocks noChangeArrowheads="1"/>
        </xdr:cNvSpPr>
      </xdr:nvSpPr>
      <xdr:spPr bwMode="auto">
        <a:xfrm>
          <a:off x="1476375" y="480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2547"/>
    <xdr:sp macro="" textlink="">
      <xdr:nvSpPr>
        <xdr:cNvPr id="16" name="Text Box 9">
          <a:extLst>
            <a:ext uri="{FF2B5EF4-FFF2-40B4-BE49-F238E27FC236}">
              <a16:creationId xmlns:a16="http://schemas.microsoft.com/office/drawing/2014/main" id="{7E73DF91-3730-4861-9807-8132071F0C6E}"/>
            </a:ext>
          </a:extLst>
        </xdr:cNvPr>
        <xdr:cNvSpPr txBox="1">
          <a:spLocks noChangeArrowheads="1"/>
        </xdr:cNvSpPr>
      </xdr:nvSpPr>
      <xdr:spPr bwMode="auto">
        <a:xfrm>
          <a:off x="1476375" y="480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2547"/>
    <xdr:sp macro="" textlink="">
      <xdr:nvSpPr>
        <xdr:cNvPr id="17" name="Text Box 10">
          <a:extLst>
            <a:ext uri="{FF2B5EF4-FFF2-40B4-BE49-F238E27FC236}">
              <a16:creationId xmlns:a16="http://schemas.microsoft.com/office/drawing/2014/main" id="{D040B834-D0B8-4C7F-89F3-D68C29D75215}"/>
            </a:ext>
          </a:extLst>
        </xdr:cNvPr>
        <xdr:cNvSpPr txBox="1">
          <a:spLocks noChangeArrowheads="1"/>
        </xdr:cNvSpPr>
      </xdr:nvSpPr>
      <xdr:spPr bwMode="auto">
        <a:xfrm>
          <a:off x="1476375" y="480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8" name="Text Box 2914">
          <a:extLst>
            <a:ext uri="{FF2B5EF4-FFF2-40B4-BE49-F238E27FC236}">
              <a16:creationId xmlns:a16="http://schemas.microsoft.com/office/drawing/2014/main" id="{C3A2A3EA-77ED-4B1C-BDFC-4EE0E7C7D2BA}"/>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9" name="Text Box 2915">
          <a:extLst>
            <a:ext uri="{FF2B5EF4-FFF2-40B4-BE49-F238E27FC236}">
              <a16:creationId xmlns:a16="http://schemas.microsoft.com/office/drawing/2014/main" id="{2C91A173-CDE8-497A-8A05-E7B1781E5D8F}"/>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0" name="Text Box 2916">
          <a:extLst>
            <a:ext uri="{FF2B5EF4-FFF2-40B4-BE49-F238E27FC236}">
              <a16:creationId xmlns:a16="http://schemas.microsoft.com/office/drawing/2014/main" id="{05C92E71-A6CA-4AD3-935D-CB4B8FC1FD8F}"/>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1" name="Text Box 2917">
          <a:extLst>
            <a:ext uri="{FF2B5EF4-FFF2-40B4-BE49-F238E27FC236}">
              <a16:creationId xmlns:a16="http://schemas.microsoft.com/office/drawing/2014/main" id="{5CDAC913-D525-45BB-A033-760E9A3C564B}"/>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2" name="Text Box 2918">
          <a:extLst>
            <a:ext uri="{FF2B5EF4-FFF2-40B4-BE49-F238E27FC236}">
              <a16:creationId xmlns:a16="http://schemas.microsoft.com/office/drawing/2014/main" id="{5ACB0967-A0CE-4CC8-9871-26A6A175D701}"/>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3" name="Text Box 2914">
          <a:extLst>
            <a:ext uri="{FF2B5EF4-FFF2-40B4-BE49-F238E27FC236}">
              <a16:creationId xmlns:a16="http://schemas.microsoft.com/office/drawing/2014/main" id="{51E7DC4D-1494-4907-910A-8B5DD8E1F0B2}"/>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4" name="Text Box 2915">
          <a:extLst>
            <a:ext uri="{FF2B5EF4-FFF2-40B4-BE49-F238E27FC236}">
              <a16:creationId xmlns:a16="http://schemas.microsoft.com/office/drawing/2014/main" id="{6F43B422-A463-4F12-B60E-D0FA896F8C53}"/>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5" name="Text Box 2916">
          <a:extLst>
            <a:ext uri="{FF2B5EF4-FFF2-40B4-BE49-F238E27FC236}">
              <a16:creationId xmlns:a16="http://schemas.microsoft.com/office/drawing/2014/main" id="{E3E70DEC-5E64-4E7F-9194-E550C104459C}"/>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6" name="Text Box 2917">
          <a:extLst>
            <a:ext uri="{FF2B5EF4-FFF2-40B4-BE49-F238E27FC236}">
              <a16:creationId xmlns:a16="http://schemas.microsoft.com/office/drawing/2014/main" id="{5C25AB4A-97B3-4BD2-9111-4A3701266778}"/>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7" name="Text Box 2918">
          <a:extLst>
            <a:ext uri="{FF2B5EF4-FFF2-40B4-BE49-F238E27FC236}">
              <a16:creationId xmlns:a16="http://schemas.microsoft.com/office/drawing/2014/main" id="{0118EF41-C43F-4C1B-843A-ECE5EDB95A89}"/>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8" name="Text Box 2914">
          <a:extLst>
            <a:ext uri="{FF2B5EF4-FFF2-40B4-BE49-F238E27FC236}">
              <a16:creationId xmlns:a16="http://schemas.microsoft.com/office/drawing/2014/main" id="{E6E5208C-91C4-4AB4-AC80-B599538F1FA0}"/>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9" name="Text Box 2915">
          <a:extLst>
            <a:ext uri="{FF2B5EF4-FFF2-40B4-BE49-F238E27FC236}">
              <a16:creationId xmlns:a16="http://schemas.microsoft.com/office/drawing/2014/main" id="{A7715A00-9F7F-4F8A-AA5A-04392E639F3C}"/>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0" name="Text Box 2916">
          <a:extLst>
            <a:ext uri="{FF2B5EF4-FFF2-40B4-BE49-F238E27FC236}">
              <a16:creationId xmlns:a16="http://schemas.microsoft.com/office/drawing/2014/main" id="{49CD4978-6C66-4224-ADCF-A708955C50B7}"/>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1" name="Text Box 2917">
          <a:extLst>
            <a:ext uri="{FF2B5EF4-FFF2-40B4-BE49-F238E27FC236}">
              <a16:creationId xmlns:a16="http://schemas.microsoft.com/office/drawing/2014/main" id="{C01D5786-43A0-44B5-A540-8E4204BB6A1E}"/>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2" name="Text Box 2918">
          <a:extLst>
            <a:ext uri="{FF2B5EF4-FFF2-40B4-BE49-F238E27FC236}">
              <a16:creationId xmlns:a16="http://schemas.microsoft.com/office/drawing/2014/main" id="{8FE2CF9A-DAEB-417B-9847-1BDDBEC0B16A}"/>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3" name="Text Box 2914">
          <a:extLst>
            <a:ext uri="{FF2B5EF4-FFF2-40B4-BE49-F238E27FC236}">
              <a16:creationId xmlns:a16="http://schemas.microsoft.com/office/drawing/2014/main" id="{8DE62777-54A9-4711-95C2-707C4A8D91C7}"/>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4" name="Text Box 2915">
          <a:extLst>
            <a:ext uri="{FF2B5EF4-FFF2-40B4-BE49-F238E27FC236}">
              <a16:creationId xmlns:a16="http://schemas.microsoft.com/office/drawing/2014/main" id="{2DC7A1B8-F3BD-459E-8445-C2261C32EDC3}"/>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5" name="Text Box 2916">
          <a:extLst>
            <a:ext uri="{FF2B5EF4-FFF2-40B4-BE49-F238E27FC236}">
              <a16:creationId xmlns:a16="http://schemas.microsoft.com/office/drawing/2014/main" id="{EFDA0886-0435-4710-A486-BBA72521B295}"/>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6" name="Text Box 2917">
          <a:extLst>
            <a:ext uri="{FF2B5EF4-FFF2-40B4-BE49-F238E27FC236}">
              <a16:creationId xmlns:a16="http://schemas.microsoft.com/office/drawing/2014/main" id="{7B0116B6-4FBA-4E00-B5F0-80EA8EEC96B7}"/>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7" name="Text Box 2914">
          <a:extLst>
            <a:ext uri="{FF2B5EF4-FFF2-40B4-BE49-F238E27FC236}">
              <a16:creationId xmlns:a16="http://schemas.microsoft.com/office/drawing/2014/main" id="{AD4C94F0-BFCC-4635-B3EF-A4CA8DAF15D0}"/>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8" name="Text Box 2915">
          <a:extLst>
            <a:ext uri="{FF2B5EF4-FFF2-40B4-BE49-F238E27FC236}">
              <a16:creationId xmlns:a16="http://schemas.microsoft.com/office/drawing/2014/main" id="{3CFF6B6C-4D57-4DC1-BB4B-04C436AE1085}"/>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9" name="Text Box 2916">
          <a:extLst>
            <a:ext uri="{FF2B5EF4-FFF2-40B4-BE49-F238E27FC236}">
              <a16:creationId xmlns:a16="http://schemas.microsoft.com/office/drawing/2014/main" id="{9A644525-ACB7-4B13-83BD-13C40C6B982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0" name="Text Box 2917">
          <a:extLst>
            <a:ext uri="{FF2B5EF4-FFF2-40B4-BE49-F238E27FC236}">
              <a16:creationId xmlns:a16="http://schemas.microsoft.com/office/drawing/2014/main" id="{070E4652-B963-410C-BDD0-5DF4A040A08E}"/>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1" name="Text Box 2918">
          <a:extLst>
            <a:ext uri="{FF2B5EF4-FFF2-40B4-BE49-F238E27FC236}">
              <a16:creationId xmlns:a16="http://schemas.microsoft.com/office/drawing/2014/main" id="{A4C2250D-6DB7-4822-92DC-09ED551013F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2" name="Text Box 2914">
          <a:extLst>
            <a:ext uri="{FF2B5EF4-FFF2-40B4-BE49-F238E27FC236}">
              <a16:creationId xmlns:a16="http://schemas.microsoft.com/office/drawing/2014/main" id="{BC5B11E7-BC02-4D4A-A429-F619194BE77E}"/>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3" name="Text Box 2915">
          <a:extLst>
            <a:ext uri="{FF2B5EF4-FFF2-40B4-BE49-F238E27FC236}">
              <a16:creationId xmlns:a16="http://schemas.microsoft.com/office/drawing/2014/main" id="{181F76E4-4FEA-467D-BD68-C3F8CD4280DF}"/>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4" name="Text Box 2916">
          <a:extLst>
            <a:ext uri="{FF2B5EF4-FFF2-40B4-BE49-F238E27FC236}">
              <a16:creationId xmlns:a16="http://schemas.microsoft.com/office/drawing/2014/main" id="{F3A25184-DED0-4A33-A80B-93DA2A408A4A}"/>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5" name="Text Box 2917">
          <a:extLst>
            <a:ext uri="{FF2B5EF4-FFF2-40B4-BE49-F238E27FC236}">
              <a16:creationId xmlns:a16="http://schemas.microsoft.com/office/drawing/2014/main" id="{0800536A-DFEA-4803-9AA7-B953DFDFA140}"/>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6" name="Text Box 2914">
          <a:extLst>
            <a:ext uri="{FF2B5EF4-FFF2-40B4-BE49-F238E27FC236}">
              <a16:creationId xmlns:a16="http://schemas.microsoft.com/office/drawing/2014/main" id="{56212283-F7CE-43F0-A268-C8AEDF6024D9}"/>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7" name="Text Box 2915">
          <a:extLst>
            <a:ext uri="{FF2B5EF4-FFF2-40B4-BE49-F238E27FC236}">
              <a16:creationId xmlns:a16="http://schemas.microsoft.com/office/drawing/2014/main" id="{347C0732-4E39-46F4-9547-9B89B186FAEE}"/>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8" name="Text Box 2916">
          <a:extLst>
            <a:ext uri="{FF2B5EF4-FFF2-40B4-BE49-F238E27FC236}">
              <a16:creationId xmlns:a16="http://schemas.microsoft.com/office/drawing/2014/main" id="{9B252DC5-E508-45B8-826C-766191C2D486}"/>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9" name="Text Box 2917">
          <a:extLst>
            <a:ext uri="{FF2B5EF4-FFF2-40B4-BE49-F238E27FC236}">
              <a16:creationId xmlns:a16="http://schemas.microsoft.com/office/drawing/2014/main" id="{0E2A2E9A-EF92-46D8-B0BB-7AF45066A219}"/>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0" name="Text Box 2918">
          <a:extLst>
            <a:ext uri="{FF2B5EF4-FFF2-40B4-BE49-F238E27FC236}">
              <a16:creationId xmlns:a16="http://schemas.microsoft.com/office/drawing/2014/main" id="{5CCCA57E-763E-45D8-A968-F1C064B3CA5B}"/>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1" name="Text Box 2914">
          <a:extLst>
            <a:ext uri="{FF2B5EF4-FFF2-40B4-BE49-F238E27FC236}">
              <a16:creationId xmlns:a16="http://schemas.microsoft.com/office/drawing/2014/main" id="{9FB7D6B4-B669-4901-B458-7405A8FF06DC}"/>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2" name="Text Box 2915">
          <a:extLst>
            <a:ext uri="{FF2B5EF4-FFF2-40B4-BE49-F238E27FC236}">
              <a16:creationId xmlns:a16="http://schemas.microsoft.com/office/drawing/2014/main" id="{F3588C5E-FC2F-4792-B50F-F25222C946FC}"/>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3" name="Text Box 2916">
          <a:extLst>
            <a:ext uri="{FF2B5EF4-FFF2-40B4-BE49-F238E27FC236}">
              <a16:creationId xmlns:a16="http://schemas.microsoft.com/office/drawing/2014/main" id="{D8886E52-3DC5-4A03-BB2E-7F733522BEB8}"/>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4" name="Text Box 2917">
          <a:extLst>
            <a:ext uri="{FF2B5EF4-FFF2-40B4-BE49-F238E27FC236}">
              <a16:creationId xmlns:a16="http://schemas.microsoft.com/office/drawing/2014/main" id="{D1FF6976-A752-4CDF-976F-92A60B194960}"/>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5" name="Text Box 2918">
          <a:extLst>
            <a:ext uri="{FF2B5EF4-FFF2-40B4-BE49-F238E27FC236}">
              <a16:creationId xmlns:a16="http://schemas.microsoft.com/office/drawing/2014/main" id="{2AA52AF1-DCD9-4F3D-A698-A5B2C5ED7431}"/>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6" name="Text Box 2914">
          <a:extLst>
            <a:ext uri="{FF2B5EF4-FFF2-40B4-BE49-F238E27FC236}">
              <a16:creationId xmlns:a16="http://schemas.microsoft.com/office/drawing/2014/main" id="{60647DFF-A5B6-4005-98FA-D8125C957366}"/>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7" name="Text Box 2915">
          <a:extLst>
            <a:ext uri="{FF2B5EF4-FFF2-40B4-BE49-F238E27FC236}">
              <a16:creationId xmlns:a16="http://schemas.microsoft.com/office/drawing/2014/main" id="{5CB81162-820B-4B62-A113-3B9708004E06}"/>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8" name="Text Box 2916">
          <a:extLst>
            <a:ext uri="{FF2B5EF4-FFF2-40B4-BE49-F238E27FC236}">
              <a16:creationId xmlns:a16="http://schemas.microsoft.com/office/drawing/2014/main" id="{FD73A5D6-64A1-408B-A202-D84AC0853C1D}"/>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9" name="Text Box 2917">
          <a:extLst>
            <a:ext uri="{FF2B5EF4-FFF2-40B4-BE49-F238E27FC236}">
              <a16:creationId xmlns:a16="http://schemas.microsoft.com/office/drawing/2014/main" id="{12606272-CF6C-4B82-9481-876405F3382B}"/>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60" name="Text Box 2918">
          <a:extLst>
            <a:ext uri="{FF2B5EF4-FFF2-40B4-BE49-F238E27FC236}">
              <a16:creationId xmlns:a16="http://schemas.microsoft.com/office/drawing/2014/main" id="{B4EEF344-0648-40FF-819A-6809658862B0}"/>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61" name="Text Box 2914">
          <a:extLst>
            <a:ext uri="{FF2B5EF4-FFF2-40B4-BE49-F238E27FC236}">
              <a16:creationId xmlns:a16="http://schemas.microsoft.com/office/drawing/2014/main" id="{674C0210-F09B-48A5-9897-362ECE52614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62" name="Text Box 2915">
          <a:extLst>
            <a:ext uri="{FF2B5EF4-FFF2-40B4-BE49-F238E27FC236}">
              <a16:creationId xmlns:a16="http://schemas.microsoft.com/office/drawing/2014/main" id="{65B8DAF5-4DF3-44A4-B3A6-840470E2131A}"/>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63" name="Text Box 2916">
          <a:extLst>
            <a:ext uri="{FF2B5EF4-FFF2-40B4-BE49-F238E27FC236}">
              <a16:creationId xmlns:a16="http://schemas.microsoft.com/office/drawing/2014/main" id="{A29A8A22-FFB9-411F-A8D3-19925C7E2A0F}"/>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64" name="Text Box 2917">
          <a:extLst>
            <a:ext uri="{FF2B5EF4-FFF2-40B4-BE49-F238E27FC236}">
              <a16:creationId xmlns:a16="http://schemas.microsoft.com/office/drawing/2014/main" id="{8A184D60-9C95-4095-BDF5-06C84402A62E}"/>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65" name="Text Box 2918">
          <a:extLst>
            <a:ext uri="{FF2B5EF4-FFF2-40B4-BE49-F238E27FC236}">
              <a16:creationId xmlns:a16="http://schemas.microsoft.com/office/drawing/2014/main" id="{A742128C-C497-473A-9C42-B4870456F391}"/>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66" name="Text Box 2914">
          <a:extLst>
            <a:ext uri="{FF2B5EF4-FFF2-40B4-BE49-F238E27FC236}">
              <a16:creationId xmlns:a16="http://schemas.microsoft.com/office/drawing/2014/main" id="{E854B4FB-52DD-4F9F-8C4A-3449DAF6072A}"/>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67" name="Text Box 2915">
          <a:extLst>
            <a:ext uri="{FF2B5EF4-FFF2-40B4-BE49-F238E27FC236}">
              <a16:creationId xmlns:a16="http://schemas.microsoft.com/office/drawing/2014/main" id="{0705B967-FB88-413A-91AE-4AB2D08614E9}"/>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68" name="Text Box 2916">
          <a:extLst>
            <a:ext uri="{FF2B5EF4-FFF2-40B4-BE49-F238E27FC236}">
              <a16:creationId xmlns:a16="http://schemas.microsoft.com/office/drawing/2014/main" id="{47226A92-C6FC-40E4-92A2-6E18C6BACC49}"/>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69" name="Text Box 2917">
          <a:extLst>
            <a:ext uri="{FF2B5EF4-FFF2-40B4-BE49-F238E27FC236}">
              <a16:creationId xmlns:a16="http://schemas.microsoft.com/office/drawing/2014/main" id="{22FCC875-8A29-47D2-A342-76E414B66FD0}"/>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70" name="Text Box 2918">
          <a:extLst>
            <a:ext uri="{FF2B5EF4-FFF2-40B4-BE49-F238E27FC236}">
              <a16:creationId xmlns:a16="http://schemas.microsoft.com/office/drawing/2014/main" id="{F1F02A2D-5E3B-4469-9B12-4D86DA498E6E}"/>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71" name="Text Box 2914">
          <a:extLst>
            <a:ext uri="{FF2B5EF4-FFF2-40B4-BE49-F238E27FC236}">
              <a16:creationId xmlns:a16="http://schemas.microsoft.com/office/drawing/2014/main" id="{49B6ED00-BF6E-4F78-9C0A-26227CC3197C}"/>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72" name="Text Box 2915">
          <a:extLst>
            <a:ext uri="{FF2B5EF4-FFF2-40B4-BE49-F238E27FC236}">
              <a16:creationId xmlns:a16="http://schemas.microsoft.com/office/drawing/2014/main" id="{FE7E2E4F-C63D-453F-BF81-6649B13D4AC9}"/>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73" name="Text Box 2916">
          <a:extLst>
            <a:ext uri="{FF2B5EF4-FFF2-40B4-BE49-F238E27FC236}">
              <a16:creationId xmlns:a16="http://schemas.microsoft.com/office/drawing/2014/main" id="{A91701A6-0203-4BE3-B41B-0C6AEDF9392E}"/>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74" name="Text Box 2917">
          <a:extLst>
            <a:ext uri="{FF2B5EF4-FFF2-40B4-BE49-F238E27FC236}">
              <a16:creationId xmlns:a16="http://schemas.microsoft.com/office/drawing/2014/main" id="{716D9680-D8F6-449B-A356-4A762D3799EF}"/>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75" name="Text Box 2918">
          <a:extLst>
            <a:ext uri="{FF2B5EF4-FFF2-40B4-BE49-F238E27FC236}">
              <a16:creationId xmlns:a16="http://schemas.microsoft.com/office/drawing/2014/main" id="{F3DB05C6-5C66-49C8-827B-9D19D26B64C8}"/>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76" name="Text Box 2914">
          <a:extLst>
            <a:ext uri="{FF2B5EF4-FFF2-40B4-BE49-F238E27FC236}">
              <a16:creationId xmlns:a16="http://schemas.microsoft.com/office/drawing/2014/main" id="{1ABECF97-721E-4238-AB69-C7148AAD0AA1}"/>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77" name="Text Box 2915">
          <a:extLst>
            <a:ext uri="{FF2B5EF4-FFF2-40B4-BE49-F238E27FC236}">
              <a16:creationId xmlns:a16="http://schemas.microsoft.com/office/drawing/2014/main" id="{D5535DC3-DE82-4936-BD09-5098AD2E70DC}"/>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78" name="Text Box 2916">
          <a:extLst>
            <a:ext uri="{FF2B5EF4-FFF2-40B4-BE49-F238E27FC236}">
              <a16:creationId xmlns:a16="http://schemas.microsoft.com/office/drawing/2014/main" id="{7B4D1D1E-046A-4596-963E-563695A7AD1B}"/>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79" name="Text Box 2917">
          <a:extLst>
            <a:ext uri="{FF2B5EF4-FFF2-40B4-BE49-F238E27FC236}">
              <a16:creationId xmlns:a16="http://schemas.microsoft.com/office/drawing/2014/main" id="{FAF1DB72-B316-4F9B-9DD0-1EDB2ED36B0D}"/>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80" name="Text Box 2918">
          <a:extLst>
            <a:ext uri="{FF2B5EF4-FFF2-40B4-BE49-F238E27FC236}">
              <a16:creationId xmlns:a16="http://schemas.microsoft.com/office/drawing/2014/main" id="{D6E6D2E4-4607-4FD2-81BC-59BD4BD3086B}"/>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81" name="Text Box 2914">
          <a:extLst>
            <a:ext uri="{FF2B5EF4-FFF2-40B4-BE49-F238E27FC236}">
              <a16:creationId xmlns:a16="http://schemas.microsoft.com/office/drawing/2014/main" id="{B081A52B-E0F0-4D0C-B163-F0152991412E}"/>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82" name="Text Box 2915">
          <a:extLst>
            <a:ext uri="{FF2B5EF4-FFF2-40B4-BE49-F238E27FC236}">
              <a16:creationId xmlns:a16="http://schemas.microsoft.com/office/drawing/2014/main" id="{70526419-A7BD-4EAD-8619-1B70D8FAF19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83" name="Text Box 2916">
          <a:extLst>
            <a:ext uri="{FF2B5EF4-FFF2-40B4-BE49-F238E27FC236}">
              <a16:creationId xmlns:a16="http://schemas.microsoft.com/office/drawing/2014/main" id="{67DF5F3E-CE01-42B2-B43B-19900B2C98B6}"/>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84" name="Text Box 2917">
          <a:extLst>
            <a:ext uri="{FF2B5EF4-FFF2-40B4-BE49-F238E27FC236}">
              <a16:creationId xmlns:a16="http://schemas.microsoft.com/office/drawing/2014/main" id="{9E6DCA12-4E73-4065-A6DF-7D7EA992CF74}"/>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85" name="Text Box 2914">
          <a:extLst>
            <a:ext uri="{FF2B5EF4-FFF2-40B4-BE49-F238E27FC236}">
              <a16:creationId xmlns:a16="http://schemas.microsoft.com/office/drawing/2014/main" id="{E575A883-2F12-4308-B126-C0CD87AFA43D}"/>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86" name="Text Box 2915">
          <a:extLst>
            <a:ext uri="{FF2B5EF4-FFF2-40B4-BE49-F238E27FC236}">
              <a16:creationId xmlns:a16="http://schemas.microsoft.com/office/drawing/2014/main" id="{9CDBC204-2B2A-4C82-A36C-5DB40B46BCCA}"/>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87" name="Text Box 2916">
          <a:extLst>
            <a:ext uri="{FF2B5EF4-FFF2-40B4-BE49-F238E27FC236}">
              <a16:creationId xmlns:a16="http://schemas.microsoft.com/office/drawing/2014/main" id="{7BDDED6D-D47C-4754-890A-0256AA8A325C}"/>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88" name="Text Box 2917">
          <a:extLst>
            <a:ext uri="{FF2B5EF4-FFF2-40B4-BE49-F238E27FC236}">
              <a16:creationId xmlns:a16="http://schemas.microsoft.com/office/drawing/2014/main" id="{6BFF0DDE-7357-4ED7-8912-BD6656906CD4}"/>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89" name="Text Box 2918">
          <a:extLst>
            <a:ext uri="{FF2B5EF4-FFF2-40B4-BE49-F238E27FC236}">
              <a16:creationId xmlns:a16="http://schemas.microsoft.com/office/drawing/2014/main" id="{B8C15B2C-DF8A-43DA-82AC-B2D12B116C9B}"/>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90" name="Text Box 2914">
          <a:extLst>
            <a:ext uri="{FF2B5EF4-FFF2-40B4-BE49-F238E27FC236}">
              <a16:creationId xmlns:a16="http://schemas.microsoft.com/office/drawing/2014/main" id="{988CFA16-E902-438B-806F-C72809FBD9D6}"/>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91" name="Text Box 2915">
          <a:extLst>
            <a:ext uri="{FF2B5EF4-FFF2-40B4-BE49-F238E27FC236}">
              <a16:creationId xmlns:a16="http://schemas.microsoft.com/office/drawing/2014/main" id="{72AF62D2-7E3B-44C8-92E5-519E9A91E8A6}"/>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92" name="Text Box 2916">
          <a:extLst>
            <a:ext uri="{FF2B5EF4-FFF2-40B4-BE49-F238E27FC236}">
              <a16:creationId xmlns:a16="http://schemas.microsoft.com/office/drawing/2014/main" id="{98C0B9F2-C339-4A6F-8CFA-5D5CFC0C8FAF}"/>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93" name="Text Box 2917">
          <a:extLst>
            <a:ext uri="{FF2B5EF4-FFF2-40B4-BE49-F238E27FC236}">
              <a16:creationId xmlns:a16="http://schemas.microsoft.com/office/drawing/2014/main" id="{C614E981-BD20-45C2-9869-99FF85E7240E}"/>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94" name="Text Box 2914">
          <a:extLst>
            <a:ext uri="{FF2B5EF4-FFF2-40B4-BE49-F238E27FC236}">
              <a16:creationId xmlns:a16="http://schemas.microsoft.com/office/drawing/2014/main" id="{38EDFD44-7608-45CB-99CE-213B1C8C742C}"/>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95" name="Text Box 2915">
          <a:extLst>
            <a:ext uri="{FF2B5EF4-FFF2-40B4-BE49-F238E27FC236}">
              <a16:creationId xmlns:a16="http://schemas.microsoft.com/office/drawing/2014/main" id="{B7C619C0-C540-491F-9DEC-79786F6E065D}"/>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96" name="Text Box 2916">
          <a:extLst>
            <a:ext uri="{FF2B5EF4-FFF2-40B4-BE49-F238E27FC236}">
              <a16:creationId xmlns:a16="http://schemas.microsoft.com/office/drawing/2014/main" id="{24D248F2-2D81-4F6C-84B0-9ED6DE6688C0}"/>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97" name="Text Box 2917">
          <a:extLst>
            <a:ext uri="{FF2B5EF4-FFF2-40B4-BE49-F238E27FC236}">
              <a16:creationId xmlns:a16="http://schemas.microsoft.com/office/drawing/2014/main" id="{801420FA-85BD-4F9C-9F28-026D9794A07A}"/>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98" name="Text Box 2918">
          <a:extLst>
            <a:ext uri="{FF2B5EF4-FFF2-40B4-BE49-F238E27FC236}">
              <a16:creationId xmlns:a16="http://schemas.microsoft.com/office/drawing/2014/main" id="{5CA078F3-BF51-4231-80B2-BB819EF02204}"/>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99" name="Text Box 2914">
          <a:extLst>
            <a:ext uri="{FF2B5EF4-FFF2-40B4-BE49-F238E27FC236}">
              <a16:creationId xmlns:a16="http://schemas.microsoft.com/office/drawing/2014/main" id="{3BE702DB-B7DB-466C-92C6-C5834C00A072}"/>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00" name="Text Box 2915">
          <a:extLst>
            <a:ext uri="{FF2B5EF4-FFF2-40B4-BE49-F238E27FC236}">
              <a16:creationId xmlns:a16="http://schemas.microsoft.com/office/drawing/2014/main" id="{436020FB-AA15-4E87-9EB2-776D715B003B}"/>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01" name="Text Box 2916">
          <a:extLst>
            <a:ext uri="{FF2B5EF4-FFF2-40B4-BE49-F238E27FC236}">
              <a16:creationId xmlns:a16="http://schemas.microsoft.com/office/drawing/2014/main" id="{85A44751-9BD8-472E-81D0-C6B763D1D584}"/>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02" name="Text Box 2917">
          <a:extLst>
            <a:ext uri="{FF2B5EF4-FFF2-40B4-BE49-F238E27FC236}">
              <a16:creationId xmlns:a16="http://schemas.microsoft.com/office/drawing/2014/main" id="{5DE664F5-894D-452F-A4C0-49096F454A02}"/>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03" name="Text Box 2918">
          <a:extLst>
            <a:ext uri="{FF2B5EF4-FFF2-40B4-BE49-F238E27FC236}">
              <a16:creationId xmlns:a16="http://schemas.microsoft.com/office/drawing/2014/main" id="{F1DEC4BE-5421-48CE-8AA0-E3362AF84F49}"/>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04" name="Text Box 2914">
          <a:extLst>
            <a:ext uri="{FF2B5EF4-FFF2-40B4-BE49-F238E27FC236}">
              <a16:creationId xmlns:a16="http://schemas.microsoft.com/office/drawing/2014/main" id="{B11EB444-D271-46DB-B47B-9474113EBC4F}"/>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05" name="Text Box 2915">
          <a:extLst>
            <a:ext uri="{FF2B5EF4-FFF2-40B4-BE49-F238E27FC236}">
              <a16:creationId xmlns:a16="http://schemas.microsoft.com/office/drawing/2014/main" id="{1E70072B-0B9F-404E-8BA3-A17E7F6538FD}"/>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06" name="Text Box 2916">
          <a:extLst>
            <a:ext uri="{FF2B5EF4-FFF2-40B4-BE49-F238E27FC236}">
              <a16:creationId xmlns:a16="http://schemas.microsoft.com/office/drawing/2014/main" id="{7AD6DD83-FE48-41C6-85A3-3E57A1C6BF56}"/>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07" name="Text Box 2917">
          <a:extLst>
            <a:ext uri="{FF2B5EF4-FFF2-40B4-BE49-F238E27FC236}">
              <a16:creationId xmlns:a16="http://schemas.microsoft.com/office/drawing/2014/main" id="{325CCA44-EE1E-46F2-A70E-EDEE35614372}"/>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08" name="Text Box 2918">
          <a:extLst>
            <a:ext uri="{FF2B5EF4-FFF2-40B4-BE49-F238E27FC236}">
              <a16:creationId xmlns:a16="http://schemas.microsoft.com/office/drawing/2014/main" id="{88DF8E3A-80E1-4015-B3B9-966E4B2219F0}"/>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09" name="Text Box 2914">
          <a:extLst>
            <a:ext uri="{FF2B5EF4-FFF2-40B4-BE49-F238E27FC236}">
              <a16:creationId xmlns:a16="http://schemas.microsoft.com/office/drawing/2014/main" id="{279DEF73-308B-4D83-AF97-E8C3863A043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10" name="Text Box 2915">
          <a:extLst>
            <a:ext uri="{FF2B5EF4-FFF2-40B4-BE49-F238E27FC236}">
              <a16:creationId xmlns:a16="http://schemas.microsoft.com/office/drawing/2014/main" id="{B96E1099-86F4-40C9-A272-CA2A2B5D7100}"/>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11" name="Text Box 2916">
          <a:extLst>
            <a:ext uri="{FF2B5EF4-FFF2-40B4-BE49-F238E27FC236}">
              <a16:creationId xmlns:a16="http://schemas.microsoft.com/office/drawing/2014/main" id="{EA9DA8C0-5DEC-42C6-9717-7C96968707BF}"/>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12" name="Text Box 2917">
          <a:extLst>
            <a:ext uri="{FF2B5EF4-FFF2-40B4-BE49-F238E27FC236}">
              <a16:creationId xmlns:a16="http://schemas.microsoft.com/office/drawing/2014/main" id="{D569E8B7-703A-48E8-8E41-48AB709C515C}"/>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13" name="Text Box 2918">
          <a:extLst>
            <a:ext uri="{FF2B5EF4-FFF2-40B4-BE49-F238E27FC236}">
              <a16:creationId xmlns:a16="http://schemas.microsoft.com/office/drawing/2014/main" id="{86F815C1-F54C-4AF2-939D-3097FFD412AD}"/>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14617"/>
    <xdr:sp macro="" textlink="">
      <xdr:nvSpPr>
        <xdr:cNvPr id="114" name="Text Box 5">
          <a:extLst>
            <a:ext uri="{FF2B5EF4-FFF2-40B4-BE49-F238E27FC236}">
              <a16:creationId xmlns:a16="http://schemas.microsoft.com/office/drawing/2014/main" id="{CEB60B49-1F7C-4956-8CA2-825A2B1A527A}"/>
            </a:ext>
          </a:extLst>
        </xdr:cNvPr>
        <xdr:cNvSpPr txBox="1">
          <a:spLocks noChangeArrowheads="1"/>
        </xdr:cNvSpPr>
      </xdr:nvSpPr>
      <xdr:spPr bwMode="auto">
        <a:xfrm>
          <a:off x="1476375" y="480060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14617"/>
    <xdr:sp macro="" textlink="">
      <xdr:nvSpPr>
        <xdr:cNvPr id="115" name="Text Box 6">
          <a:extLst>
            <a:ext uri="{FF2B5EF4-FFF2-40B4-BE49-F238E27FC236}">
              <a16:creationId xmlns:a16="http://schemas.microsoft.com/office/drawing/2014/main" id="{0C805F3A-6D7F-42CB-B2F6-750B972834EE}"/>
            </a:ext>
          </a:extLst>
        </xdr:cNvPr>
        <xdr:cNvSpPr txBox="1">
          <a:spLocks noChangeArrowheads="1"/>
        </xdr:cNvSpPr>
      </xdr:nvSpPr>
      <xdr:spPr bwMode="auto">
        <a:xfrm>
          <a:off x="1476375" y="480060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14617"/>
    <xdr:sp macro="" textlink="">
      <xdr:nvSpPr>
        <xdr:cNvPr id="116" name="Text Box 7">
          <a:extLst>
            <a:ext uri="{FF2B5EF4-FFF2-40B4-BE49-F238E27FC236}">
              <a16:creationId xmlns:a16="http://schemas.microsoft.com/office/drawing/2014/main" id="{6B077572-8175-4711-8307-A845DC17D5EC}"/>
            </a:ext>
          </a:extLst>
        </xdr:cNvPr>
        <xdr:cNvSpPr txBox="1">
          <a:spLocks noChangeArrowheads="1"/>
        </xdr:cNvSpPr>
      </xdr:nvSpPr>
      <xdr:spPr bwMode="auto">
        <a:xfrm>
          <a:off x="1476375" y="480060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14617"/>
    <xdr:sp macro="" textlink="">
      <xdr:nvSpPr>
        <xdr:cNvPr id="117" name="Text Box 8">
          <a:extLst>
            <a:ext uri="{FF2B5EF4-FFF2-40B4-BE49-F238E27FC236}">
              <a16:creationId xmlns:a16="http://schemas.microsoft.com/office/drawing/2014/main" id="{CBEF6702-34AA-40AC-A933-100E032E95A5}"/>
            </a:ext>
          </a:extLst>
        </xdr:cNvPr>
        <xdr:cNvSpPr txBox="1">
          <a:spLocks noChangeArrowheads="1"/>
        </xdr:cNvSpPr>
      </xdr:nvSpPr>
      <xdr:spPr bwMode="auto">
        <a:xfrm>
          <a:off x="1476375" y="480060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14617"/>
    <xdr:sp macro="" textlink="">
      <xdr:nvSpPr>
        <xdr:cNvPr id="118" name="Text Box 9">
          <a:extLst>
            <a:ext uri="{FF2B5EF4-FFF2-40B4-BE49-F238E27FC236}">
              <a16:creationId xmlns:a16="http://schemas.microsoft.com/office/drawing/2014/main" id="{7FD3CC40-A264-4E58-94C3-7309241E44A3}"/>
            </a:ext>
          </a:extLst>
        </xdr:cNvPr>
        <xdr:cNvSpPr txBox="1">
          <a:spLocks noChangeArrowheads="1"/>
        </xdr:cNvSpPr>
      </xdr:nvSpPr>
      <xdr:spPr bwMode="auto">
        <a:xfrm>
          <a:off x="1476375" y="480060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6468"/>
    <xdr:sp macro="" textlink="">
      <xdr:nvSpPr>
        <xdr:cNvPr id="119" name="Text Box 5">
          <a:extLst>
            <a:ext uri="{FF2B5EF4-FFF2-40B4-BE49-F238E27FC236}">
              <a16:creationId xmlns:a16="http://schemas.microsoft.com/office/drawing/2014/main" id="{3B6732A4-FB77-49C5-8225-339C89947634}"/>
            </a:ext>
          </a:extLst>
        </xdr:cNvPr>
        <xdr:cNvSpPr txBox="1">
          <a:spLocks noChangeArrowheads="1"/>
        </xdr:cNvSpPr>
      </xdr:nvSpPr>
      <xdr:spPr bwMode="auto">
        <a:xfrm>
          <a:off x="1476375" y="480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6468"/>
    <xdr:sp macro="" textlink="">
      <xdr:nvSpPr>
        <xdr:cNvPr id="120" name="Text Box 6">
          <a:extLst>
            <a:ext uri="{FF2B5EF4-FFF2-40B4-BE49-F238E27FC236}">
              <a16:creationId xmlns:a16="http://schemas.microsoft.com/office/drawing/2014/main" id="{BA30071E-6399-44D7-9F18-D85DD75AE46E}"/>
            </a:ext>
          </a:extLst>
        </xdr:cNvPr>
        <xdr:cNvSpPr txBox="1">
          <a:spLocks noChangeArrowheads="1"/>
        </xdr:cNvSpPr>
      </xdr:nvSpPr>
      <xdr:spPr bwMode="auto">
        <a:xfrm>
          <a:off x="1476375" y="480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6468"/>
    <xdr:sp macro="" textlink="">
      <xdr:nvSpPr>
        <xdr:cNvPr id="121" name="Text Box 7">
          <a:extLst>
            <a:ext uri="{FF2B5EF4-FFF2-40B4-BE49-F238E27FC236}">
              <a16:creationId xmlns:a16="http://schemas.microsoft.com/office/drawing/2014/main" id="{B229D1F0-E922-4019-9036-8DF24BDA41C1}"/>
            </a:ext>
          </a:extLst>
        </xdr:cNvPr>
        <xdr:cNvSpPr txBox="1">
          <a:spLocks noChangeArrowheads="1"/>
        </xdr:cNvSpPr>
      </xdr:nvSpPr>
      <xdr:spPr bwMode="auto">
        <a:xfrm>
          <a:off x="1476375" y="480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6468"/>
    <xdr:sp macro="" textlink="">
      <xdr:nvSpPr>
        <xdr:cNvPr id="122" name="Text Box 8">
          <a:extLst>
            <a:ext uri="{FF2B5EF4-FFF2-40B4-BE49-F238E27FC236}">
              <a16:creationId xmlns:a16="http://schemas.microsoft.com/office/drawing/2014/main" id="{8E65E72D-007F-4519-AC5C-6B8422EC545F}"/>
            </a:ext>
          </a:extLst>
        </xdr:cNvPr>
        <xdr:cNvSpPr txBox="1">
          <a:spLocks noChangeArrowheads="1"/>
        </xdr:cNvSpPr>
      </xdr:nvSpPr>
      <xdr:spPr bwMode="auto">
        <a:xfrm>
          <a:off x="1476375" y="480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6468"/>
    <xdr:sp macro="" textlink="">
      <xdr:nvSpPr>
        <xdr:cNvPr id="123" name="Text Box 9">
          <a:extLst>
            <a:ext uri="{FF2B5EF4-FFF2-40B4-BE49-F238E27FC236}">
              <a16:creationId xmlns:a16="http://schemas.microsoft.com/office/drawing/2014/main" id="{E259E1D5-A225-4ED5-B818-7EBB6FD49393}"/>
            </a:ext>
          </a:extLst>
        </xdr:cNvPr>
        <xdr:cNvSpPr txBox="1">
          <a:spLocks noChangeArrowheads="1"/>
        </xdr:cNvSpPr>
      </xdr:nvSpPr>
      <xdr:spPr bwMode="auto">
        <a:xfrm>
          <a:off x="1476375" y="480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6468"/>
    <xdr:sp macro="" textlink="">
      <xdr:nvSpPr>
        <xdr:cNvPr id="124" name="Text Box 5">
          <a:extLst>
            <a:ext uri="{FF2B5EF4-FFF2-40B4-BE49-F238E27FC236}">
              <a16:creationId xmlns:a16="http://schemas.microsoft.com/office/drawing/2014/main" id="{CD6EC8D1-E180-4A49-8FCD-8417CDB2B8F3}"/>
            </a:ext>
          </a:extLst>
        </xdr:cNvPr>
        <xdr:cNvSpPr txBox="1">
          <a:spLocks noChangeArrowheads="1"/>
        </xdr:cNvSpPr>
      </xdr:nvSpPr>
      <xdr:spPr bwMode="auto">
        <a:xfrm>
          <a:off x="1476375" y="480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6468"/>
    <xdr:sp macro="" textlink="">
      <xdr:nvSpPr>
        <xdr:cNvPr id="125" name="Text Box 6">
          <a:extLst>
            <a:ext uri="{FF2B5EF4-FFF2-40B4-BE49-F238E27FC236}">
              <a16:creationId xmlns:a16="http://schemas.microsoft.com/office/drawing/2014/main" id="{219D01B6-5F66-4B2D-88DD-A9276B7C2D7D}"/>
            </a:ext>
          </a:extLst>
        </xdr:cNvPr>
        <xdr:cNvSpPr txBox="1">
          <a:spLocks noChangeArrowheads="1"/>
        </xdr:cNvSpPr>
      </xdr:nvSpPr>
      <xdr:spPr bwMode="auto">
        <a:xfrm>
          <a:off x="1476375" y="480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6468"/>
    <xdr:sp macro="" textlink="">
      <xdr:nvSpPr>
        <xdr:cNvPr id="126" name="Text Box 7">
          <a:extLst>
            <a:ext uri="{FF2B5EF4-FFF2-40B4-BE49-F238E27FC236}">
              <a16:creationId xmlns:a16="http://schemas.microsoft.com/office/drawing/2014/main" id="{454AA62E-DC15-4123-AA99-680AB47C8653}"/>
            </a:ext>
          </a:extLst>
        </xdr:cNvPr>
        <xdr:cNvSpPr txBox="1">
          <a:spLocks noChangeArrowheads="1"/>
        </xdr:cNvSpPr>
      </xdr:nvSpPr>
      <xdr:spPr bwMode="auto">
        <a:xfrm>
          <a:off x="1476375" y="480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6468"/>
    <xdr:sp macro="" textlink="">
      <xdr:nvSpPr>
        <xdr:cNvPr id="127" name="Text Box 8">
          <a:extLst>
            <a:ext uri="{FF2B5EF4-FFF2-40B4-BE49-F238E27FC236}">
              <a16:creationId xmlns:a16="http://schemas.microsoft.com/office/drawing/2014/main" id="{3AC61E7E-F9CE-437A-A817-6119A2E8ED10}"/>
            </a:ext>
          </a:extLst>
        </xdr:cNvPr>
        <xdr:cNvSpPr txBox="1">
          <a:spLocks noChangeArrowheads="1"/>
        </xdr:cNvSpPr>
      </xdr:nvSpPr>
      <xdr:spPr bwMode="auto">
        <a:xfrm>
          <a:off x="1476375" y="480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6468"/>
    <xdr:sp macro="" textlink="">
      <xdr:nvSpPr>
        <xdr:cNvPr id="128" name="Text Box 9">
          <a:extLst>
            <a:ext uri="{FF2B5EF4-FFF2-40B4-BE49-F238E27FC236}">
              <a16:creationId xmlns:a16="http://schemas.microsoft.com/office/drawing/2014/main" id="{E7FE1BEA-8CE3-4514-9D1B-787DBEF322D7}"/>
            </a:ext>
          </a:extLst>
        </xdr:cNvPr>
        <xdr:cNvSpPr txBox="1">
          <a:spLocks noChangeArrowheads="1"/>
        </xdr:cNvSpPr>
      </xdr:nvSpPr>
      <xdr:spPr bwMode="auto">
        <a:xfrm>
          <a:off x="1476375" y="480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6468"/>
    <xdr:sp macro="" textlink="">
      <xdr:nvSpPr>
        <xdr:cNvPr id="129" name="Text Box 10">
          <a:extLst>
            <a:ext uri="{FF2B5EF4-FFF2-40B4-BE49-F238E27FC236}">
              <a16:creationId xmlns:a16="http://schemas.microsoft.com/office/drawing/2014/main" id="{EBAD48B2-A9C5-4517-AC22-9F00391423AD}"/>
            </a:ext>
          </a:extLst>
        </xdr:cNvPr>
        <xdr:cNvSpPr txBox="1">
          <a:spLocks noChangeArrowheads="1"/>
        </xdr:cNvSpPr>
      </xdr:nvSpPr>
      <xdr:spPr bwMode="auto">
        <a:xfrm>
          <a:off x="1476375" y="480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30" name="Text Box 2914">
          <a:extLst>
            <a:ext uri="{FF2B5EF4-FFF2-40B4-BE49-F238E27FC236}">
              <a16:creationId xmlns:a16="http://schemas.microsoft.com/office/drawing/2014/main" id="{7A822A3A-074E-408F-AA5B-65B3D85B810C}"/>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31" name="Text Box 2915">
          <a:extLst>
            <a:ext uri="{FF2B5EF4-FFF2-40B4-BE49-F238E27FC236}">
              <a16:creationId xmlns:a16="http://schemas.microsoft.com/office/drawing/2014/main" id="{E164C181-88A4-4C5F-891D-EFC4960C2C78}"/>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32" name="Text Box 2916">
          <a:extLst>
            <a:ext uri="{FF2B5EF4-FFF2-40B4-BE49-F238E27FC236}">
              <a16:creationId xmlns:a16="http://schemas.microsoft.com/office/drawing/2014/main" id="{AC1A379B-F0DA-4BFF-99D8-FAE13380ED80}"/>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33" name="Text Box 2917">
          <a:extLst>
            <a:ext uri="{FF2B5EF4-FFF2-40B4-BE49-F238E27FC236}">
              <a16:creationId xmlns:a16="http://schemas.microsoft.com/office/drawing/2014/main" id="{6641F0D7-7A01-4074-BD9B-2285146CF66F}"/>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34" name="Text Box 2918">
          <a:extLst>
            <a:ext uri="{FF2B5EF4-FFF2-40B4-BE49-F238E27FC236}">
              <a16:creationId xmlns:a16="http://schemas.microsoft.com/office/drawing/2014/main" id="{8FB26ACB-EE1C-497D-AC11-67EAADA6C4C6}"/>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35" name="Text Box 2914">
          <a:extLst>
            <a:ext uri="{FF2B5EF4-FFF2-40B4-BE49-F238E27FC236}">
              <a16:creationId xmlns:a16="http://schemas.microsoft.com/office/drawing/2014/main" id="{8ADF47C7-60D1-4AF8-8388-FCCF791A9CE3}"/>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36" name="Text Box 2915">
          <a:extLst>
            <a:ext uri="{FF2B5EF4-FFF2-40B4-BE49-F238E27FC236}">
              <a16:creationId xmlns:a16="http://schemas.microsoft.com/office/drawing/2014/main" id="{114728C6-28B1-41A6-B13D-93CD1010C426}"/>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37" name="Text Box 2916">
          <a:extLst>
            <a:ext uri="{FF2B5EF4-FFF2-40B4-BE49-F238E27FC236}">
              <a16:creationId xmlns:a16="http://schemas.microsoft.com/office/drawing/2014/main" id="{BDB97A37-4C84-43A0-8C2E-534EB136C4EF}"/>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38" name="Text Box 2917">
          <a:extLst>
            <a:ext uri="{FF2B5EF4-FFF2-40B4-BE49-F238E27FC236}">
              <a16:creationId xmlns:a16="http://schemas.microsoft.com/office/drawing/2014/main" id="{D02500E4-1DC3-42CD-B94D-12E140122D94}"/>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39" name="Text Box 2918">
          <a:extLst>
            <a:ext uri="{FF2B5EF4-FFF2-40B4-BE49-F238E27FC236}">
              <a16:creationId xmlns:a16="http://schemas.microsoft.com/office/drawing/2014/main" id="{DF5C2286-7B91-43FF-8955-BB85577C72F5}"/>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40" name="Text Box 2914">
          <a:extLst>
            <a:ext uri="{FF2B5EF4-FFF2-40B4-BE49-F238E27FC236}">
              <a16:creationId xmlns:a16="http://schemas.microsoft.com/office/drawing/2014/main" id="{FD4E8CFE-D654-4C58-9172-9522B1415D22}"/>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41" name="Text Box 2915">
          <a:extLst>
            <a:ext uri="{FF2B5EF4-FFF2-40B4-BE49-F238E27FC236}">
              <a16:creationId xmlns:a16="http://schemas.microsoft.com/office/drawing/2014/main" id="{F3D6220D-5EF9-48EB-9589-274992DFAB15}"/>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42" name="Text Box 2916">
          <a:extLst>
            <a:ext uri="{FF2B5EF4-FFF2-40B4-BE49-F238E27FC236}">
              <a16:creationId xmlns:a16="http://schemas.microsoft.com/office/drawing/2014/main" id="{ADE1179A-1CA0-4057-BEB5-ECAC3A35CC2C}"/>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43" name="Text Box 2917">
          <a:extLst>
            <a:ext uri="{FF2B5EF4-FFF2-40B4-BE49-F238E27FC236}">
              <a16:creationId xmlns:a16="http://schemas.microsoft.com/office/drawing/2014/main" id="{60190F40-923E-4C34-A322-28651318BDE0}"/>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44" name="Text Box 2918">
          <a:extLst>
            <a:ext uri="{FF2B5EF4-FFF2-40B4-BE49-F238E27FC236}">
              <a16:creationId xmlns:a16="http://schemas.microsoft.com/office/drawing/2014/main" id="{3C0EA8AE-E9AF-488B-A1AB-FE168F9488D3}"/>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45" name="Text Box 2914">
          <a:extLst>
            <a:ext uri="{FF2B5EF4-FFF2-40B4-BE49-F238E27FC236}">
              <a16:creationId xmlns:a16="http://schemas.microsoft.com/office/drawing/2014/main" id="{0243A0AE-12DE-4941-8207-0848DE0365CC}"/>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46" name="Text Box 2915">
          <a:extLst>
            <a:ext uri="{FF2B5EF4-FFF2-40B4-BE49-F238E27FC236}">
              <a16:creationId xmlns:a16="http://schemas.microsoft.com/office/drawing/2014/main" id="{417057D6-8CBE-417C-AD4A-9C9BAF58A63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47" name="Text Box 2916">
          <a:extLst>
            <a:ext uri="{FF2B5EF4-FFF2-40B4-BE49-F238E27FC236}">
              <a16:creationId xmlns:a16="http://schemas.microsoft.com/office/drawing/2014/main" id="{0AA40F0C-D2C0-4B70-8DA5-C49DB0CA7FA1}"/>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48" name="Text Box 2917">
          <a:extLst>
            <a:ext uri="{FF2B5EF4-FFF2-40B4-BE49-F238E27FC236}">
              <a16:creationId xmlns:a16="http://schemas.microsoft.com/office/drawing/2014/main" id="{D2C0C986-F0E9-4C4B-BA90-4CDBBF4D2437}"/>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49" name="Text Box 2914">
          <a:extLst>
            <a:ext uri="{FF2B5EF4-FFF2-40B4-BE49-F238E27FC236}">
              <a16:creationId xmlns:a16="http://schemas.microsoft.com/office/drawing/2014/main" id="{2DD46974-681B-4075-887B-6988642DF0FF}"/>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50" name="Text Box 2915">
          <a:extLst>
            <a:ext uri="{FF2B5EF4-FFF2-40B4-BE49-F238E27FC236}">
              <a16:creationId xmlns:a16="http://schemas.microsoft.com/office/drawing/2014/main" id="{7BD65B10-1F6E-4CFA-BDBB-B5AD0BB10F0F}"/>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51" name="Text Box 2916">
          <a:extLst>
            <a:ext uri="{FF2B5EF4-FFF2-40B4-BE49-F238E27FC236}">
              <a16:creationId xmlns:a16="http://schemas.microsoft.com/office/drawing/2014/main" id="{63DEA8B3-5CB6-432B-8E3A-334E98E427E9}"/>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52" name="Text Box 2917">
          <a:extLst>
            <a:ext uri="{FF2B5EF4-FFF2-40B4-BE49-F238E27FC236}">
              <a16:creationId xmlns:a16="http://schemas.microsoft.com/office/drawing/2014/main" id="{B12EF6C1-C058-4D91-9F65-4ECE652A1C91}"/>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53" name="Text Box 2918">
          <a:extLst>
            <a:ext uri="{FF2B5EF4-FFF2-40B4-BE49-F238E27FC236}">
              <a16:creationId xmlns:a16="http://schemas.microsoft.com/office/drawing/2014/main" id="{3667EC88-94A0-4465-93BA-DDD3AAE56830}"/>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54" name="Text Box 2914">
          <a:extLst>
            <a:ext uri="{FF2B5EF4-FFF2-40B4-BE49-F238E27FC236}">
              <a16:creationId xmlns:a16="http://schemas.microsoft.com/office/drawing/2014/main" id="{678F0608-0B20-4101-A4ED-70149B67E88A}"/>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55" name="Text Box 2915">
          <a:extLst>
            <a:ext uri="{FF2B5EF4-FFF2-40B4-BE49-F238E27FC236}">
              <a16:creationId xmlns:a16="http://schemas.microsoft.com/office/drawing/2014/main" id="{477DED05-ACAF-412E-B123-760698FF3113}"/>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56" name="Text Box 2916">
          <a:extLst>
            <a:ext uri="{FF2B5EF4-FFF2-40B4-BE49-F238E27FC236}">
              <a16:creationId xmlns:a16="http://schemas.microsoft.com/office/drawing/2014/main" id="{A2D0BA8F-2BB3-4FF3-895F-67CF4091EFF2}"/>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57" name="Text Box 2917">
          <a:extLst>
            <a:ext uri="{FF2B5EF4-FFF2-40B4-BE49-F238E27FC236}">
              <a16:creationId xmlns:a16="http://schemas.microsoft.com/office/drawing/2014/main" id="{D0FA8A41-1E38-41CD-9FDB-169C2111DA50}"/>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58" name="Text Box 2914">
          <a:extLst>
            <a:ext uri="{FF2B5EF4-FFF2-40B4-BE49-F238E27FC236}">
              <a16:creationId xmlns:a16="http://schemas.microsoft.com/office/drawing/2014/main" id="{C1988899-5740-4A14-8088-CF684EE27AA0}"/>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59" name="Text Box 2915">
          <a:extLst>
            <a:ext uri="{FF2B5EF4-FFF2-40B4-BE49-F238E27FC236}">
              <a16:creationId xmlns:a16="http://schemas.microsoft.com/office/drawing/2014/main" id="{39A2375B-EB3C-402C-B074-1E70EB109601}"/>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60" name="Text Box 2916">
          <a:extLst>
            <a:ext uri="{FF2B5EF4-FFF2-40B4-BE49-F238E27FC236}">
              <a16:creationId xmlns:a16="http://schemas.microsoft.com/office/drawing/2014/main" id="{E7A7137D-21B4-4576-B308-02C388B12D4E}"/>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61" name="Text Box 2917">
          <a:extLst>
            <a:ext uri="{FF2B5EF4-FFF2-40B4-BE49-F238E27FC236}">
              <a16:creationId xmlns:a16="http://schemas.microsoft.com/office/drawing/2014/main" id="{C50E77EF-85BF-45EA-926D-975C0C779FA1}"/>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62" name="Text Box 2918">
          <a:extLst>
            <a:ext uri="{FF2B5EF4-FFF2-40B4-BE49-F238E27FC236}">
              <a16:creationId xmlns:a16="http://schemas.microsoft.com/office/drawing/2014/main" id="{5042118A-2334-4487-9AB2-2D2890916972}"/>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63" name="Text Box 2914">
          <a:extLst>
            <a:ext uri="{FF2B5EF4-FFF2-40B4-BE49-F238E27FC236}">
              <a16:creationId xmlns:a16="http://schemas.microsoft.com/office/drawing/2014/main" id="{C613D89F-1E8A-412D-8587-FA3A6CA27415}"/>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64" name="Text Box 2915">
          <a:extLst>
            <a:ext uri="{FF2B5EF4-FFF2-40B4-BE49-F238E27FC236}">
              <a16:creationId xmlns:a16="http://schemas.microsoft.com/office/drawing/2014/main" id="{87B58366-BCDE-44EB-916A-A46429CBC574}"/>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65" name="Text Box 2916">
          <a:extLst>
            <a:ext uri="{FF2B5EF4-FFF2-40B4-BE49-F238E27FC236}">
              <a16:creationId xmlns:a16="http://schemas.microsoft.com/office/drawing/2014/main" id="{2BF031DA-C4C6-4494-A3C4-BB351E3030CA}"/>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66" name="Text Box 2917">
          <a:extLst>
            <a:ext uri="{FF2B5EF4-FFF2-40B4-BE49-F238E27FC236}">
              <a16:creationId xmlns:a16="http://schemas.microsoft.com/office/drawing/2014/main" id="{EF54E899-7E0D-4146-9CAA-ACBD86D0A1DD}"/>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67" name="Text Box 2918">
          <a:extLst>
            <a:ext uri="{FF2B5EF4-FFF2-40B4-BE49-F238E27FC236}">
              <a16:creationId xmlns:a16="http://schemas.microsoft.com/office/drawing/2014/main" id="{798D792D-1BCF-4798-877A-AF759532A0A4}"/>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68" name="Text Box 2914">
          <a:extLst>
            <a:ext uri="{FF2B5EF4-FFF2-40B4-BE49-F238E27FC236}">
              <a16:creationId xmlns:a16="http://schemas.microsoft.com/office/drawing/2014/main" id="{9A6CE799-AD98-4E2D-A2D7-CBE75AF40393}"/>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69" name="Text Box 2915">
          <a:extLst>
            <a:ext uri="{FF2B5EF4-FFF2-40B4-BE49-F238E27FC236}">
              <a16:creationId xmlns:a16="http://schemas.microsoft.com/office/drawing/2014/main" id="{140B3F10-282B-42E5-B72C-BCEA04630B5E}"/>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70" name="Text Box 2916">
          <a:extLst>
            <a:ext uri="{FF2B5EF4-FFF2-40B4-BE49-F238E27FC236}">
              <a16:creationId xmlns:a16="http://schemas.microsoft.com/office/drawing/2014/main" id="{776747A6-BFF7-4778-8FAF-1F2B6CF9C55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71" name="Text Box 2917">
          <a:extLst>
            <a:ext uri="{FF2B5EF4-FFF2-40B4-BE49-F238E27FC236}">
              <a16:creationId xmlns:a16="http://schemas.microsoft.com/office/drawing/2014/main" id="{394B2F79-4CBC-4CC1-B1C9-93B70F5BD5A4}"/>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72" name="Text Box 2918">
          <a:extLst>
            <a:ext uri="{FF2B5EF4-FFF2-40B4-BE49-F238E27FC236}">
              <a16:creationId xmlns:a16="http://schemas.microsoft.com/office/drawing/2014/main" id="{C5FE05AB-0A3B-4CE9-BC1E-B266CFC2EA4B}"/>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73" name="Text Box 2914">
          <a:extLst>
            <a:ext uri="{FF2B5EF4-FFF2-40B4-BE49-F238E27FC236}">
              <a16:creationId xmlns:a16="http://schemas.microsoft.com/office/drawing/2014/main" id="{B6858990-D0EF-4337-8C08-A68ACD0A4374}"/>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74" name="Text Box 2915">
          <a:extLst>
            <a:ext uri="{FF2B5EF4-FFF2-40B4-BE49-F238E27FC236}">
              <a16:creationId xmlns:a16="http://schemas.microsoft.com/office/drawing/2014/main" id="{4F1E8414-6B01-4C29-8038-A10C2E9FABCF}"/>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75" name="Text Box 2916">
          <a:extLst>
            <a:ext uri="{FF2B5EF4-FFF2-40B4-BE49-F238E27FC236}">
              <a16:creationId xmlns:a16="http://schemas.microsoft.com/office/drawing/2014/main" id="{18191BBB-F278-48C2-AA26-ED40572928E7}"/>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76" name="Text Box 2917">
          <a:extLst>
            <a:ext uri="{FF2B5EF4-FFF2-40B4-BE49-F238E27FC236}">
              <a16:creationId xmlns:a16="http://schemas.microsoft.com/office/drawing/2014/main" id="{24A1E67F-5C43-4A14-86CC-5381888D43D1}"/>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77" name="Text Box 2918">
          <a:extLst>
            <a:ext uri="{FF2B5EF4-FFF2-40B4-BE49-F238E27FC236}">
              <a16:creationId xmlns:a16="http://schemas.microsoft.com/office/drawing/2014/main" id="{811F7579-277E-4D96-A09E-C655F00401B6}"/>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78" name="Text Box 2914">
          <a:extLst>
            <a:ext uri="{FF2B5EF4-FFF2-40B4-BE49-F238E27FC236}">
              <a16:creationId xmlns:a16="http://schemas.microsoft.com/office/drawing/2014/main" id="{30DC44CA-43A2-48AE-9186-0475FB1539E2}"/>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79" name="Text Box 2915">
          <a:extLst>
            <a:ext uri="{FF2B5EF4-FFF2-40B4-BE49-F238E27FC236}">
              <a16:creationId xmlns:a16="http://schemas.microsoft.com/office/drawing/2014/main" id="{BB78216A-B368-465B-8B34-EE402D26AB13}"/>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80" name="Text Box 2916">
          <a:extLst>
            <a:ext uri="{FF2B5EF4-FFF2-40B4-BE49-F238E27FC236}">
              <a16:creationId xmlns:a16="http://schemas.microsoft.com/office/drawing/2014/main" id="{3A363697-1261-46FA-8149-539387A397D9}"/>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81" name="Text Box 2917">
          <a:extLst>
            <a:ext uri="{FF2B5EF4-FFF2-40B4-BE49-F238E27FC236}">
              <a16:creationId xmlns:a16="http://schemas.microsoft.com/office/drawing/2014/main" id="{59805D61-9FBD-46A1-9A55-C43963F254D9}"/>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82" name="Text Box 2918">
          <a:extLst>
            <a:ext uri="{FF2B5EF4-FFF2-40B4-BE49-F238E27FC236}">
              <a16:creationId xmlns:a16="http://schemas.microsoft.com/office/drawing/2014/main" id="{5EC03BFD-F2EC-46B5-88EB-808A961650FE}"/>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83" name="Text Box 2914">
          <a:extLst>
            <a:ext uri="{FF2B5EF4-FFF2-40B4-BE49-F238E27FC236}">
              <a16:creationId xmlns:a16="http://schemas.microsoft.com/office/drawing/2014/main" id="{9D4264DC-261A-4C9D-8266-3557C085EBD8}"/>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84" name="Text Box 2915">
          <a:extLst>
            <a:ext uri="{FF2B5EF4-FFF2-40B4-BE49-F238E27FC236}">
              <a16:creationId xmlns:a16="http://schemas.microsoft.com/office/drawing/2014/main" id="{B46B5AB9-FA41-4427-8426-84053F577564}"/>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85" name="Text Box 2916">
          <a:extLst>
            <a:ext uri="{FF2B5EF4-FFF2-40B4-BE49-F238E27FC236}">
              <a16:creationId xmlns:a16="http://schemas.microsoft.com/office/drawing/2014/main" id="{763CEAAE-6E57-4903-8557-037FCA345C79}"/>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86" name="Text Box 2917">
          <a:extLst>
            <a:ext uri="{FF2B5EF4-FFF2-40B4-BE49-F238E27FC236}">
              <a16:creationId xmlns:a16="http://schemas.microsoft.com/office/drawing/2014/main" id="{A30FBF1A-E405-4AE2-A002-99A40D064894}"/>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187" name="Text Box 2918">
          <a:extLst>
            <a:ext uri="{FF2B5EF4-FFF2-40B4-BE49-F238E27FC236}">
              <a16:creationId xmlns:a16="http://schemas.microsoft.com/office/drawing/2014/main" id="{294B313E-F7E4-4CD1-9319-A72DA7DD5981}"/>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88" name="Text Box 2914">
          <a:extLst>
            <a:ext uri="{FF2B5EF4-FFF2-40B4-BE49-F238E27FC236}">
              <a16:creationId xmlns:a16="http://schemas.microsoft.com/office/drawing/2014/main" id="{8C5061DA-59A7-4A15-9509-EDB4122DAC47}"/>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89" name="Text Box 2915">
          <a:extLst>
            <a:ext uri="{FF2B5EF4-FFF2-40B4-BE49-F238E27FC236}">
              <a16:creationId xmlns:a16="http://schemas.microsoft.com/office/drawing/2014/main" id="{766BD3D8-3796-43B4-AB5A-C5D04F113609}"/>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90" name="Text Box 2916">
          <a:extLst>
            <a:ext uri="{FF2B5EF4-FFF2-40B4-BE49-F238E27FC236}">
              <a16:creationId xmlns:a16="http://schemas.microsoft.com/office/drawing/2014/main" id="{7CE62B52-882C-4FA1-B8C7-72EADFE3D525}"/>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91" name="Text Box 2917">
          <a:extLst>
            <a:ext uri="{FF2B5EF4-FFF2-40B4-BE49-F238E27FC236}">
              <a16:creationId xmlns:a16="http://schemas.microsoft.com/office/drawing/2014/main" id="{F2481BE3-AE29-4C1B-B02D-538CDF8FCED5}"/>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92" name="Text Box 2918">
          <a:extLst>
            <a:ext uri="{FF2B5EF4-FFF2-40B4-BE49-F238E27FC236}">
              <a16:creationId xmlns:a16="http://schemas.microsoft.com/office/drawing/2014/main" id="{1790A7B1-7D72-4BA0-A71D-D76E7E609D57}"/>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93" name="Text Box 2914">
          <a:extLst>
            <a:ext uri="{FF2B5EF4-FFF2-40B4-BE49-F238E27FC236}">
              <a16:creationId xmlns:a16="http://schemas.microsoft.com/office/drawing/2014/main" id="{A29391B4-65E8-4438-B283-E7401E02DCB0}"/>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94" name="Text Box 2915">
          <a:extLst>
            <a:ext uri="{FF2B5EF4-FFF2-40B4-BE49-F238E27FC236}">
              <a16:creationId xmlns:a16="http://schemas.microsoft.com/office/drawing/2014/main" id="{0FBAD533-1CB2-4E4C-8BD7-80FA53B4645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95" name="Text Box 2916">
          <a:extLst>
            <a:ext uri="{FF2B5EF4-FFF2-40B4-BE49-F238E27FC236}">
              <a16:creationId xmlns:a16="http://schemas.microsoft.com/office/drawing/2014/main" id="{F85F50D4-E25C-4E59-80CD-E6B901E20BF0}"/>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96" name="Text Box 2917">
          <a:extLst>
            <a:ext uri="{FF2B5EF4-FFF2-40B4-BE49-F238E27FC236}">
              <a16:creationId xmlns:a16="http://schemas.microsoft.com/office/drawing/2014/main" id="{4AA3F15C-E0D6-468B-8D9B-D5EE4452F037}"/>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97" name="Text Box 2914">
          <a:extLst>
            <a:ext uri="{FF2B5EF4-FFF2-40B4-BE49-F238E27FC236}">
              <a16:creationId xmlns:a16="http://schemas.microsoft.com/office/drawing/2014/main" id="{BFDABC61-BD13-48D1-B3B3-6CBE08F8A0BD}"/>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98" name="Text Box 2915">
          <a:extLst>
            <a:ext uri="{FF2B5EF4-FFF2-40B4-BE49-F238E27FC236}">
              <a16:creationId xmlns:a16="http://schemas.microsoft.com/office/drawing/2014/main" id="{F2ED31A6-55F2-40E3-8368-098A8247C621}"/>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199" name="Text Box 2916">
          <a:extLst>
            <a:ext uri="{FF2B5EF4-FFF2-40B4-BE49-F238E27FC236}">
              <a16:creationId xmlns:a16="http://schemas.microsoft.com/office/drawing/2014/main" id="{4E5E18F7-76FA-46DA-9BA3-DDB9BCA66E7F}"/>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00" name="Text Box 2917">
          <a:extLst>
            <a:ext uri="{FF2B5EF4-FFF2-40B4-BE49-F238E27FC236}">
              <a16:creationId xmlns:a16="http://schemas.microsoft.com/office/drawing/2014/main" id="{8445A476-E82C-4B55-A25E-5A918EFA7D91}"/>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01" name="Text Box 2918">
          <a:extLst>
            <a:ext uri="{FF2B5EF4-FFF2-40B4-BE49-F238E27FC236}">
              <a16:creationId xmlns:a16="http://schemas.microsoft.com/office/drawing/2014/main" id="{8A1F4377-A72E-44A8-BB54-5781029ED9F9}"/>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02" name="Text Box 2914">
          <a:extLst>
            <a:ext uri="{FF2B5EF4-FFF2-40B4-BE49-F238E27FC236}">
              <a16:creationId xmlns:a16="http://schemas.microsoft.com/office/drawing/2014/main" id="{AAC9F247-D7AA-4EA8-84FF-CD05199561B3}"/>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03" name="Text Box 2915">
          <a:extLst>
            <a:ext uri="{FF2B5EF4-FFF2-40B4-BE49-F238E27FC236}">
              <a16:creationId xmlns:a16="http://schemas.microsoft.com/office/drawing/2014/main" id="{E56CD070-EB1E-4D6F-84D8-A15DD4D064B1}"/>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04" name="Text Box 2916">
          <a:extLst>
            <a:ext uri="{FF2B5EF4-FFF2-40B4-BE49-F238E27FC236}">
              <a16:creationId xmlns:a16="http://schemas.microsoft.com/office/drawing/2014/main" id="{93328E88-FE79-4E60-A635-A134D1A54B72}"/>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05" name="Text Box 2917">
          <a:extLst>
            <a:ext uri="{FF2B5EF4-FFF2-40B4-BE49-F238E27FC236}">
              <a16:creationId xmlns:a16="http://schemas.microsoft.com/office/drawing/2014/main" id="{EEC69C39-4ACD-438E-93C4-92D6DE796C66}"/>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06" name="Text Box 2914">
          <a:extLst>
            <a:ext uri="{FF2B5EF4-FFF2-40B4-BE49-F238E27FC236}">
              <a16:creationId xmlns:a16="http://schemas.microsoft.com/office/drawing/2014/main" id="{C16AFD85-684B-409F-AC99-EB39CD603602}"/>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07" name="Text Box 2915">
          <a:extLst>
            <a:ext uri="{FF2B5EF4-FFF2-40B4-BE49-F238E27FC236}">
              <a16:creationId xmlns:a16="http://schemas.microsoft.com/office/drawing/2014/main" id="{FFC740C8-3EEF-4FB4-8BA1-EF0A5A5218F8}"/>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08" name="Text Box 2916">
          <a:extLst>
            <a:ext uri="{FF2B5EF4-FFF2-40B4-BE49-F238E27FC236}">
              <a16:creationId xmlns:a16="http://schemas.microsoft.com/office/drawing/2014/main" id="{1603BB59-F45E-4DF9-BA18-D951095465E5}"/>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09" name="Text Box 2917">
          <a:extLst>
            <a:ext uri="{FF2B5EF4-FFF2-40B4-BE49-F238E27FC236}">
              <a16:creationId xmlns:a16="http://schemas.microsoft.com/office/drawing/2014/main" id="{C3621ED2-B801-45E2-A829-1B8B4BEFE202}"/>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10" name="Text Box 2918">
          <a:extLst>
            <a:ext uri="{FF2B5EF4-FFF2-40B4-BE49-F238E27FC236}">
              <a16:creationId xmlns:a16="http://schemas.microsoft.com/office/drawing/2014/main" id="{747F42FB-AE8A-480F-BC00-EBCC867E6680}"/>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11" name="Text Box 2914">
          <a:extLst>
            <a:ext uri="{FF2B5EF4-FFF2-40B4-BE49-F238E27FC236}">
              <a16:creationId xmlns:a16="http://schemas.microsoft.com/office/drawing/2014/main" id="{76752D07-EAB4-4CC7-934B-B4F641C774B2}"/>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12" name="Text Box 2915">
          <a:extLst>
            <a:ext uri="{FF2B5EF4-FFF2-40B4-BE49-F238E27FC236}">
              <a16:creationId xmlns:a16="http://schemas.microsoft.com/office/drawing/2014/main" id="{FE2EA7EC-74A6-429F-9EE8-E2F7E5A4CF5E}"/>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13" name="Text Box 2916">
          <a:extLst>
            <a:ext uri="{FF2B5EF4-FFF2-40B4-BE49-F238E27FC236}">
              <a16:creationId xmlns:a16="http://schemas.microsoft.com/office/drawing/2014/main" id="{8EE1BBA2-9FEB-4034-83DA-4ECADADDC15E}"/>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14" name="Text Box 2917">
          <a:extLst>
            <a:ext uri="{FF2B5EF4-FFF2-40B4-BE49-F238E27FC236}">
              <a16:creationId xmlns:a16="http://schemas.microsoft.com/office/drawing/2014/main" id="{2ED55D26-6CFE-4C1D-87E3-DBB82AC188C3}"/>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15" name="Text Box 2918">
          <a:extLst>
            <a:ext uri="{FF2B5EF4-FFF2-40B4-BE49-F238E27FC236}">
              <a16:creationId xmlns:a16="http://schemas.microsoft.com/office/drawing/2014/main" id="{BC93671A-3E42-48C1-B70D-288297F4B727}"/>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16" name="Text Box 2914">
          <a:extLst>
            <a:ext uri="{FF2B5EF4-FFF2-40B4-BE49-F238E27FC236}">
              <a16:creationId xmlns:a16="http://schemas.microsoft.com/office/drawing/2014/main" id="{C74B29C4-B590-4DF5-A0F8-9B4B667E2E97}"/>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17" name="Text Box 2915">
          <a:extLst>
            <a:ext uri="{FF2B5EF4-FFF2-40B4-BE49-F238E27FC236}">
              <a16:creationId xmlns:a16="http://schemas.microsoft.com/office/drawing/2014/main" id="{2CEC85E9-66E3-4ED1-B951-D1E12C716C33}"/>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18" name="Text Box 2916">
          <a:extLst>
            <a:ext uri="{FF2B5EF4-FFF2-40B4-BE49-F238E27FC236}">
              <a16:creationId xmlns:a16="http://schemas.microsoft.com/office/drawing/2014/main" id="{EB98986A-4A46-4B2B-B460-EEC08A71A24C}"/>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19" name="Text Box 2917">
          <a:extLst>
            <a:ext uri="{FF2B5EF4-FFF2-40B4-BE49-F238E27FC236}">
              <a16:creationId xmlns:a16="http://schemas.microsoft.com/office/drawing/2014/main" id="{A9524C19-83E6-4A32-9AA1-7C8DCE109B1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20" name="Text Box 2918">
          <a:extLst>
            <a:ext uri="{FF2B5EF4-FFF2-40B4-BE49-F238E27FC236}">
              <a16:creationId xmlns:a16="http://schemas.microsoft.com/office/drawing/2014/main" id="{A049BA87-0609-44FB-B388-80AE34A6451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21" name="Text Box 2914">
          <a:extLst>
            <a:ext uri="{FF2B5EF4-FFF2-40B4-BE49-F238E27FC236}">
              <a16:creationId xmlns:a16="http://schemas.microsoft.com/office/drawing/2014/main" id="{197D9BD6-666C-44FE-B001-05706EEE01D4}"/>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22" name="Text Box 2915">
          <a:extLst>
            <a:ext uri="{FF2B5EF4-FFF2-40B4-BE49-F238E27FC236}">
              <a16:creationId xmlns:a16="http://schemas.microsoft.com/office/drawing/2014/main" id="{1750C110-6291-45F1-9482-242AEBD0AC81}"/>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23" name="Text Box 2916">
          <a:extLst>
            <a:ext uri="{FF2B5EF4-FFF2-40B4-BE49-F238E27FC236}">
              <a16:creationId xmlns:a16="http://schemas.microsoft.com/office/drawing/2014/main" id="{C848F76A-9EC6-4F5C-A5AC-B06D68F0ED4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24" name="Text Box 2917">
          <a:extLst>
            <a:ext uri="{FF2B5EF4-FFF2-40B4-BE49-F238E27FC236}">
              <a16:creationId xmlns:a16="http://schemas.microsoft.com/office/drawing/2014/main" id="{8E44E1AC-14F1-4558-9F42-AC95DEDFB140}"/>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25" name="Text Box 2918">
          <a:extLst>
            <a:ext uri="{FF2B5EF4-FFF2-40B4-BE49-F238E27FC236}">
              <a16:creationId xmlns:a16="http://schemas.microsoft.com/office/drawing/2014/main" id="{94FF20BA-32A3-4F03-9E42-966ECB47BAF4}"/>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13497"/>
    <xdr:sp macro="" textlink="">
      <xdr:nvSpPr>
        <xdr:cNvPr id="226" name="Text Box 5">
          <a:extLst>
            <a:ext uri="{FF2B5EF4-FFF2-40B4-BE49-F238E27FC236}">
              <a16:creationId xmlns:a16="http://schemas.microsoft.com/office/drawing/2014/main" id="{884D4E0F-82A6-4904-8A0C-6DF4695B31F2}"/>
            </a:ext>
          </a:extLst>
        </xdr:cNvPr>
        <xdr:cNvSpPr txBox="1">
          <a:spLocks noChangeArrowheads="1"/>
        </xdr:cNvSpPr>
      </xdr:nvSpPr>
      <xdr:spPr bwMode="auto">
        <a:xfrm>
          <a:off x="1476375" y="48006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13497"/>
    <xdr:sp macro="" textlink="">
      <xdr:nvSpPr>
        <xdr:cNvPr id="227" name="Text Box 6">
          <a:extLst>
            <a:ext uri="{FF2B5EF4-FFF2-40B4-BE49-F238E27FC236}">
              <a16:creationId xmlns:a16="http://schemas.microsoft.com/office/drawing/2014/main" id="{AAA13C0F-66C1-4F71-A41A-4E403CC5434A}"/>
            </a:ext>
          </a:extLst>
        </xdr:cNvPr>
        <xdr:cNvSpPr txBox="1">
          <a:spLocks noChangeArrowheads="1"/>
        </xdr:cNvSpPr>
      </xdr:nvSpPr>
      <xdr:spPr bwMode="auto">
        <a:xfrm>
          <a:off x="1476375" y="48006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13497"/>
    <xdr:sp macro="" textlink="">
      <xdr:nvSpPr>
        <xdr:cNvPr id="228" name="Text Box 7">
          <a:extLst>
            <a:ext uri="{FF2B5EF4-FFF2-40B4-BE49-F238E27FC236}">
              <a16:creationId xmlns:a16="http://schemas.microsoft.com/office/drawing/2014/main" id="{647BFFA0-A29C-4821-941F-6F41EA644E54}"/>
            </a:ext>
          </a:extLst>
        </xdr:cNvPr>
        <xdr:cNvSpPr txBox="1">
          <a:spLocks noChangeArrowheads="1"/>
        </xdr:cNvSpPr>
      </xdr:nvSpPr>
      <xdr:spPr bwMode="auto">
        <a:xfrm>
          <a:off x="1476375" y="48006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13497"/>
    <xdr:sp macro="" textlink="">
      <xdr:nvSpPr>
        <xdr:cNvPr id="229" name="Text Box 8">
          <a:extLst>
            <a:ext uri="{FF2B5EF4-FFF2-40B4-BE49-F238E27FC236}">
              <a16:creationId xmlns:a16="http://schemas.microsoft.com/office/drawing/2014/main" id="{BC44D313-51BF-476F-86A4-2814EABE4F9B}"/>
            </a:ext>
          </a:extLst>
        </xdr:cNvPr>
        <xdr:cNvSpPr txBox="1">
          <a:spLocks noChangeArrowheads="1"/>
        </xdr:cNvSpPr>
      </xdr:nvSpPr>
      <xdr:spPr bwMode="auto">
        <a:xfrm>
          <a:off x="1476375" y="48006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13497"/>
    <xdr:sp macro="" textlink="">
      <xdr:nvSpPr>
        <xdr:cNvPr id="230" name="Text Box 9">
          <a:extLst>
            <a:ext uri="{FF2B5EF4-FFF2-40B4-BE49-F238E27FC236}">
              <a16:creationId xmlns:a16="http://schemas.microsoft.com/office/drawing/2014/main" id="{EE2F678F-4414-4953-B487-BE4A85263B95}"/>
            </a:ext>
          </a:extLst>
        </xdr:cNvPr>
        <xdr:cNvSpPr txBox="1">
          <a:spLocks noChangeArrowheads="1"/>
        </xdr:cNvSpPr>
      </xdr:nvSpPr>
      <xdr:spPr bwMode="auto">
        <a:xfrm>
          <a:off x="1476375" y="48006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2547"/>
    <xdr:sp macro="" textlink="">
      <xdr:nvSpPr>
        <xdr:cNvPr id="231" name="Text Box 5">
          <a:extLst>
            <a:ext uri="{FF2B5EF4-FFF2-40B4-BE49-F238E27FC236}">
              <a16:creationId xmlns:a16="http://schemas.microsoft.com/office/drawing/2014/main" id="{42BDBA81-986C-4CAB-AA47-07B1027835EF}"/>
            </a:ext>
          </a:extLst>
        </xdr:cNvPr>
        <xdr:cNvSpPr txBox="1">
          <a:spLocks noChangeArrowheads="1"/>
        </xdr:cNvSpPr>
      </xdr:nvSpPr>
      <xdr:spPr bwMode="auto">
        <a:xfrm>
          <a:off x="1476375" y="480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2547"/>
    <xdr:sp macro="" textlink="">
      <xdr:nvSpPr>
        <xdr:cNvPr id="232" name="Text Box 6">
          <a:extLst>
            <a:ext uri="{FF2B5EF4-FFF2-40B4-BE49-F238E27FC236}">
              <a16:creationId xmlns:a16="http://schemas.microsoft.com/office/drawing/2014/main" id="{732020FD-A539-4B65-B04E-8E4BB57674A2}"/>
            </a:ext>
          </a:extLst>
        </xdr:cNvPr>
        <xdr:cNvSpPr txBox="1">
          <a:spLocks noChangeArrowheads="1"/>
        </xdr:cNvSpPr>
      </xdr:nvSpPr>
      <xdr:spPr bwMode="auto">
        <a:xfrm>
          <a:off x="1476375" y="480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2547"/>
    <xdr:sp macro="" textlink="">
      <xdr:nvSpPr>
        <xdr:cNvPr id="233" name="Text Box 7">
          <a:extLst>
            <a:ext uri="{FF2B5EF4-FFF2-40B4-BE49-F238E27FC236}">
              <a16:creationId xmlns:a16="http://schemas.microsoft.com/office/drawing/2014/main" id="{3E1CC173-3497-48CF-8955-852417A8E1F5}"/>
            </a:ext>
          </a:extLst>
        </xdr:cNvPr>
        <xdr:cNvSpPr txBox="1">
          <a:spLocks noChangeArrowheads="1"/>
        </xdr:cNvSpPr>
      </xdr:nvSpPr>
      <xdr:spPr bwMode="auto">
        <a:xfrm>
          <a:off x="1476375" y="480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2547"/>
    <xdr:sp macro="" textlink="">
      <xdr:nvSpPr>
        <xdr:cNvPr id="234" name="Text Box 8">
          <a:extLst>
            <a:ext uri="{FF2B5EF4-FFF2-40B4-BE49-F238E27FC236}">
              <a16:creationId xmlns:a16="http://schemas.microsoft.com/office/drawing/2014/main" id="{E404EF49-F398-4E8C-8802-C086624573BC}"/>
            </a:ext>
          </a:extLst>
        </xdr:cNvPr>
        <xdr:cNvSpPr txBox="1">
          <a:spLocks noChangeArrowheads="1"/>
        </xdr:cNvSpPr>
      </xdr:nvSpPr>
      <xdr:spPr bwMode="auto">
        <a:xfrm>
          <a:off x="1476375" y="480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2547"/>
    <xdr:sp macro="" textlink="">
      <xdr:nvSpPr>
        <xdr:cNvPr id="235" name="Text Box 9">
          <a:extLst>
            <a:ext uri="{FF2B5EF4-FFF2-40B4-BE49-F238E27FC236}">
              <a16:creationId xmlns:a16="http://schemas.microsoft.com/office/drawing/2014/main" id="{D7A75313-9509-419D-B4F9-1EAC9BC7B6E8}"/>
            </a:ext>
          </a:extLst>
        </xdr:cNvPr>
        <xdr:cNvSpPr txBox="1">
          <a:spLocks noChangeArrowheads="1"/>
        </xdr:cNvSpPr>
      </xdr:nvSpPr>
      <xdr:spPr bwMode="auto">
        <a:xfrm>
          <a:off x="1476375" y="480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2547"/>
    <xdr:sp macro="" textlink="">
      <xdr:nvSpPr>
        <xdr:cNvPr id="236" name="Text Box 5">
          <a:extLst>
            <a:ext uri="{FF2B5EF4-FFF2-40B4-BE49-F238E27FC236}">
              <a16:creationId xmlns:a16="http://schemas.microsoft.com/office/drawing/2014/main" id="{CD6A6738-4A7A-4D97-BA7C-E49829450168}"/>
            </a:ext>
          </a:extLst>
        </xdr:cNvPr>
        <xdr:cNvSpPr txBox="1">
          <a:spLocks noChangeArrowheads="1"/>
        </xdr:cNvSpPr>
      </xdr:nvSpPr>
      <xdr:spPr bwMode="auto">
        <a:xfrm>
          <a:off x="1476375" y="480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2547"/>
    <xdr:sp macro="" textlink="">
      <xdr:nvSpPr>
        <xdr:cNvPr id="237" name="Text Box 6">
          <a:extLst>
            <a:ext uri="{FF2B5EF4-FFF2-40B4-BE49-F238E27FC236}">
              <a16:creationId xmlns:a16="http://schemas.microsoft.com/office/drawing/2014/main" id="{781BEC63-3302-4EA2-AE49-B0731C78DEE6}"/>
            </a:ext>
          </a:extLst>
        </xdr:cNvPr>
        <xdr:cNvSpPr txBox="1">
          <a:spLocks noChangeArrowheads="1"/>
        </xdr:cNvSpPr>
      </xdr:nvSpPr>
      <xdr:spPr bwMode="auto">
        <a:xfrm>
          <a:off x="1476375" y="480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2547"/>
    <xdr:sp macro="" textlink="">
      <xdr:nvSpPr>
        <xdr:cNvPr id="238" name="Text Box 7">
          <a:extLst>
            <a:ext uri="{FF2B5EF4-FFF2-40B4-BE49-F238E27FC236}">
              <a16:creationId xmlns:a16="http://schemas.microsoft.com/office/drawing/2014/main" id="{1A4A20BB-805D-4DC6-8457-1034FB1B4EB3}"/>
            </a:ext>
          </a:extLst>
        </xdr:cNvPr>
        <xdr:cNvSpPr txBox="1">
          <a:spLocks noChangeArrowheads="1"/>
        </xdr:cNvSpPr>
      </xdr:nvSpPr>
      <xdr:spPr bwMode="auto">
        <a:xfrm>
          <a:off x="1476375" y="480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2547"/>
    <xdr:sp macro="" textlink="">
      <xdr:nvSpPr>
        <xdr:cNvPr id="239" name="Text Box 8">
          <a:extLst>
            <a:ext uri="{FF2B5EF4-FFF2-40B4-BE49-F238E27FC236}">
              <a16:creationId xmlns:a16="http://schemas.microsoft.com/office/drawing/2014/main" id="{4FA6EB66-4833-4BE5-95EB-58CB6EB6D6A4}"/>
            </a:ext>
          </a:extLst>
        </xdr:cNvPr>
        <xdr:cNvSpPr txBox="1">
          <a:spLocks noChangeArrowheads="1"/>
        </xdr:cNvSpPr>
      </xdr:nvSpPr>
      <xdr:spPr bwMode="auto">
        <a:xfrm>
          <a:off x="1476375" y="480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2547"/>
    <xdr:sp macro="" textlink="">
      <xdr:nvSpPr>
        <xdr:cNvPr id="240" name="Text Box 9">
          <a:extLst>
            <a:ext uri="{FF2B5EF4-FFF2-40B4-BE49-F238E27FC236}">
              <a16:creationId xmlns:a16="http://schemas.microsoft.com/office/drawing/2014/main" id="{0CB488C1-F071-4EC2-A629-38E7653405BA}"/>
            </a:ext>
          </a:extLst>
        </xdr:cNvPr>
        <xdr:cNvSpPr txBox="1">
          <a:spLocks noChangeArrowheads="1"/>
        </xdr:cNvSpPr>
      </xdr:nvSpPr>
      <xdr:spPr bwMode="auto">
        <a:xfrm>
          <a:off x="1476375" y="480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2547"/>
    <xdr:sp macro="" textlink="">
      <xdr:nvSpPr>
        <xdr:cNvPr id="241" name="Text Box 10">
          <a:extLst>
            <a:ext uri="{FF2B5EF4-FFF2-40B4-BE49-F238E27FC236}">
              <a16:creationId xmlns:a16="http://schemas.microsoft.com/office/drawing/2014/main" id="{66B7FD54-59AA-40CB-BB1C-879477D1887F}"/>
            </a:ext>
          </a:extLst>
        </xdr:cNvPr>
        <xdr:cNvSpPr txBox="1">
          <a:spLocks noChangeArrowheads="1"/>
        </xdr:cNvSpPr>
      </xdr:nvSpPr>
      <xdr:spPr bwMode="auto">
        <a:xfrm>
          <a:off x="1476375" y="480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42" name="Text Box 2914">
          <a:extLst>
            <a:ext uri="{FF2B5EF4-FFF2-40B4-BE49-F238E27FC236}">
              <a16:creationId xmlns:a16="http://schemas.microsoft.com/office/drawing/2014/main" id="{D8682BE0-E5FA-4F36-AE9D-9951592AA25C}"/>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43" name="Text Box 2915">
          <a:extLst>
            <a:ext uri="{FF2B5EF4-FFF2-40B4-BE49-F238E27FC236}">
              <a16:creationId xmlns:a16="http://schemas.microsoft.com/office/drawing/2014/main" id="{D7BA878D-9A43-415B-A8E0-7A85F8EF5108}"/>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44" name="Text Box 2916">
          <a:extLst>
            <a:ext uri="{FF2B5EF4-FFF2-40B4-BE49-F238E27FC236}">
              <a16:creationId xmlns:a16="http://schemas.microsoft.com/office/drawing/2014/main" id="{D7783BF0-CD50-4A14-A1E7-0E12C308569C}"/>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45" name="Text Box 2917">
          <a:extLst>
            <a:ext uri="{FF2B5EF4-FFF2-40B4-BE49-F238E27FC236}">
              <a16:creationId xmlns:a16="http://schemas.microsoft.com/office/drawing/2014/main" id="{8735DE15-F611-43B4-9CC8-C6DC2C909D8C}"/>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46" name="Text Box 2918">
          <a:extLst>
            <a:ext uri="{FF2B5EF4-FFF2-40B4-BE49-F238E27FC236}">
              <a16:creationId xmlns:a16="http://schemas.microsoft.com/office/drawing/2014/main" id="{F601C998-FA90-40E2-B919-BDF0AC836C64}"/>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47" name="Text Box 2914">
          <a:extLst>
            <a:ext uri="{FF2B5EF4-FFF2-40B4-BE49-F238E27FC236}">
              <a16:creationId xmlns:a16="http://schemas.microsoft.com/office/drawing/2014/main" id="{B684D516-8BAC-4A2A-A285-D938B79DE051}"/>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48" name="Text Box 2915">
          <a:extLst>
            <a:ext uri="{FF2B5EF4-FFF2-40B4-BE49-F238E27FC236}">
              <a16:creationId xmlns:a16="http://schemas.microsoft.com/office/drawing/2014/main" id="{A08C5B76-13F8-4B30-8F3C-F2A964DF0799}"/>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49" name="Text Box 2916">
          <a:extLst>
            <a:ext uri="{FF2B5EF4-FFF2-40B4-BE49-F238E27FC236}">
              <a16:creationId xmlns:a16="http://schemas.microsoft.com/office/drawing/2014/main" id="{4AEBBA35-E669-4EBE-9E8D-645082B9130C}"/>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50" name="Text Box 2917">
          <a:extLst>
            <a:ext uri="{FF2B5EF4-FFF2-40B4-BE49-F238E27FC236}">
              <a16:creationId xmlns:a16="http://schemas.microsoft.com/office/drawing/2014/main" id="{2B1194E8-6152-4DE3-B67A-5971566F1C86}"/>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51" name="Text Box 2918">
          <a:extLst>
            <a:ext uri="{FF2B5EF4-FFF2-40B4-BE49-F238E27FC236}">
              <a16:creationId xmlns:a16="http://schemas.microsoft.com/office/drawing/2014/main" id="{9266C916-4983-475E-9261-AAE3199A3117}"/>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52" name="Text Box 2914">
          <a:extLst>
            <a:ext uri="{FF2B5EF4-FFF2-40B4-BE49-F238E27FC236}">
              <a16:creationId xmlns:a16="http://schemas.microsoft.com/office/drawing/2014/main" id="{EF30C2D5-64BB-40D4-A695-841D6207CC5A}"/>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53" name="Text Box 2915">
          <a:extLst>
            <a:ext uri="{FF2B5EF4-FFF2-40B4-BE49-F238E27FC236}">
              <a16:creationId xmlns:a16="http://schemas.microsoft.com/office/drawing/2014/main" id="{B18EEE7C-5F8C-4A8A-A135-09F2ABA116F9}"/>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54" name="Text Box 2916">
          <a:extLst>
            <a:ext uri="{FF2B5EF4-FFF2-40B4-BE49-F238E27FC236}">
              <a16:creationId xmlns:a16="http://schemas.microsoft.com/office/drawing/2014/main" id="{6784958C-90C9-4218-8028-053DA72DD630}"/>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55" name="Text Box 2917">
          <a:extLst>
            <a:ext uri="{FF2B5EF4-FFF2-40B4-BE49-F238E27FC236}">
              <a16:creationId xmlns:a16="http://schemas.microsoft.com/office/drawing/2014/main" id="{71B8AB91-6420-483D-A127-35CF2E2071A0}"/>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56" name="Text Box 2918">
          <a:extLst>
            <a:ext uri="{FF2B5EF4-FFF2-40B4-BE49-F238E27FC236}">
              <a16:creationId xmlns:a16="http://schemas.microsoft.com/office/drawing/2014/main" id="{373B05F0-FF6A-42F2-B87B-D9A28840BA6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57" name="Text Box 2914">
          <a:extLst>
            <a:ext uri="{FF2B5EF4-FFF2-40B4-BE49-F238E27FC236}">
              <a16:creationId xmlns:a16="http://schemas.microsoft.com/office/drawing/2014/main" id="{B1E40378-54A8-495F-86A5-B52EB7C6991C}"/>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58" name="Text Box 2915">
          <a:extLst>
            <a:ext uri="{FF2B5EF4-FFF2-40B4-BE49-F238E27FC236}">
              <a16:creationId xmlns:a16="http://schemas.microsoft.com/office/drawing/2014/main" id="{FC927A0A-4047-4FEB-8F2B-496E4027F7A4}"/>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59" name="Text Box 2916">
          <a:extLst>
            <a:ext uri="{FF2B5EF4-FFF2-40B4-BE49-F238E27FC236}">
              <a16:creationId xmlns:a16="http://schemas.microsoft.com/office/drawing/2014/main" id="{C7EEDE8A-77AC-4102-999B-297761245F3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60" name="Text Box 2917">
          <a:extLst>
            <a:ext uri="{FF2B5EF4-FFF2-40B4-BE49-F238E27FC236}">
              <a16:creationId xmlns:a16="http://schemas.microsoft.com/office/drawing/2014/main" id="{8D3C16BF-BF41-409D-ADF1-86E16EA16984}"/>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61" name="Text Box 2914">
          <a:extLst>
            <a:ext uri="{FF2B5EF4-FFF2-40B4-BE49-F238E27FC236}">
              <a16:creationId xmlns:a16="http://schemas.microsoft.com/office/drawing/2014/main" id="{3A032EA4-B189-41AB-B921-FD882BF0B9CD}"/>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62" name="Text Box 2915">
          <a:extLst>
            <a:ext uri="{FF2B5EF4-FFF2-40B4-BE49-F238E27FC236}">
              <a16:creationId xmlns:a16="http://schemas.microsoft.com/office/drawing/2014/main" id="{B0CAF828-0327-4FD8-BF1F-A3425672F062}"/>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63" name="Text Box 2916">
          <a:extLst>
            <a:ext uri="{FF2B5EF4-FFF2-40B4-BE49-F238E27FC236}">
              <a16:creationId xmlns:a16="http://schemas.microsoft.com/office/drawing/2014/main" id="{C456D25E-BE3A-4236-AD57-96A665F50296}"/>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64" name="Text Box 2917">
          <a:extLst>
            <a:ext uri="{FF2B5EF4-FFF2-40B4-BE49-F238E27FC236}">
              <a16:creationId xmlns:a16="http://schemas.microsoft.com/office/drawing/2014/main" id="{445BF0E1-F108-4C07-BFEB-DD498DC67B3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65" name="Text Box 2918">
          <a:extLst>
            <a:ext uri="{FF2B5EF4-FFF2-40B4-BE49-F238E27FC236}">
              <a16:creationId xmlns:a16="http://schemas.microsoft.com/office/drawing/2014/main" id="{49A4638C-D70D-4357-B352-AD22F0844D04}"/>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66" name="Text Box 2914">
          <a:extLst>
            <a:ext uri="{FF2B5EF4-FFF2-40B4-BE49-F238E27FC236}">
              <a16:creationId xmlns:a16="http://schemas.microsoft.com/office/drawing/2014/main" id="{1596041F-5E5B-4FC3-AD84-5F6A84A53895}"/>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67" name="Text Box 2915">
          <a:extLst>
            <a:ext uri="{FF2B5EF4-FFF2-40B4-BE49-F238E27FC236}">
              <a16:creationId xmlns:a16="http://schemas.microsoft.com/office/drawing/2014/main" id="{41B34F94-0C1B-4836-8FB6-1E0903162359}"/>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68" name="Text Box 2916">
          <a:extLst>
            <a:ext uri="{FF2B5EF4-FFF2-40B4-BE49-F238E27FC236}">
              <a16:creationId xmlns:a16="http://schemas.microsoft.com/office/drawing/2014/main" id="{E90E6539-C866-4E88-9BA6-A94D7E61B24D}"/>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69" name="Text Box 2917">
          <a:extLst>
            <a:ext uri="{FF2B5EF4-FFF2-40B4-BE49-F238E27FC236}">
              <a16:creationId xmlns:a16="http://schemas.microsoft.com/office/drawing/2014/main" id="{759A3BA5-2E85-4EFB-ACD0-930EC5FD2EDC}"/>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70" name="Text Box 2914">
          <a:extLst>
            <a:ext uri="{FF2B5EF4-FFF2-40B4-BE49-F238E27FC236}">
              <a16:creationId xmlns:a16="http://schemas.microsoft.com/office/drawing/2014/main" id="{D836C65C-A14B-4F65-A00A-BA2CA4133826}"/>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71" name="Text Box 2915">
          <a:extLst>
            <a:ext uri="{FF2B5EF4-FFF2-40B4-BE49-F238E27FC236}">
              <a16:creationId xmlns:a16="http://schemas.microsoft.com/office/drawing/2014/main" id="{7EE01FD1-B11B-4D92-A503-BFFCBAF83D03}"/>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72" name="Text Box 2916">
          <a:extLst>
            <a:ext uri="{FF2B5EF4-FFF2-40B4-BE49-F238E27FC236}">
              <a16:creationId xmlns:a16="http://schemas.microsoft.com/office/drawing/2014/main" id="{E3DAB4E3-5E81-4F0F-A70C-C41AF3FF436F}"/>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73" name="Text Box 2917">
          <a:extLst>
            <a:ext uri="{FF2B5EF4-FFF2-40B4-BE49-F238E27FC236}">
              <a16:creationId xmlns:a16="http://schemas.microsoft.com/office/drawing/2014/main" id="{BF29168B-94EF-453C-81AC-0ACCD0F075F2}"/>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74" name="Text Box 2918">
          <a:extLst>
            <a:ext uri="{FF2B5EF4-FFF2-40B4-BE49-F238E27FC236}">
              <a16:creationId xmlns:a16="http://schemas.microsoft.com/office/drawing/2014/main" id="{8F4FC879-A7EC-461A-8402-2120632C7EBE}"/>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75" name="Text Box 2914">
          <a:extLst>
            <a:ext uri="{FF2B5EF4-FFF2-40B4-BE49-F238E27FC236}">
              <a16:creationId xmlns:a16="http://schemas.microsoft.com/office/drawing/2014/main" id="{6AB5F168-57FB-4DFB-82CA-8AED05C65F79}"/>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76" name="Text Box 2915">
          <a:extLst>
            <a:ext uri="{FF2B5EF4-FFF2-40B4-BE49-F238E27FC236}">
              <a16:creationId xmlns:a16="http://schemas.microsoft.com/office/drawing/2014/main" id="{4138E902-95B7-4E11-AC38-7D10460258CD}"/>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77" name="Text Box 2916">
          <a:extLst>
            <a:ext uri="{FF2B5EF4-FFF2-40B4-BE49-F238E27FC236}">
              <a16:creationId xmlns:a16="http://schemas.microsoft.com/office/drawing/2014/main" id="{A271CC09-D7CA-413F-8D5E-3C12F1B93749}"/>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78" name="Text Box 2917">
          <a:extLst>
            <a:ext uri="{FF2B5EF4-FFF2-40B4-BE49-F238E27FC236}">
              <a16:creationId xmlns:a16="http://schemas.microsoft.com/office/drawing/2014/main" id="{01941741-9475-43BE-874E-FC480F99BA22}"/>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79" name="Text Box 2918">
          <a:extLst>
            <a:ext uri="{FF2B5EF4-FFF2-40B4-BE49-F238E27FC236}">
              <a16:creationId xmlns:a16="http://schemas.microsoft.com/office/drawing/2014/main" id="{3DB4F1A4-C6B8-4255-8192-54CEBF53F437}"/>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80" name="Text Box 2914">
          <a:extLst>
            <a:ext uri="{FF2B5EF4-FFF2-40B4-BE49-F238E27FC236}">
              <a16:creationId xmlns:a16="http://schemas.microsoft.com/office/drawing/2014/main" id="{815B28D3-5654-4983-96A7-3D584EEA79CD}"/>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81" name="Text Box 2915">
          <a:extLst>
            <a:ext uri="{FF2B5EF4-FFF2-40B4-BE49-F238E27FC236}">
              <a16:creationId xmlns:a16="http://schemas.microsoft.com/office/drawing/2014/main" id="{BEF1E918-AD54-4B21-979A-AB8D165FFC2A}"/>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82" name="Text Box 2916">
          <a:extLst>
            <a:ext uri="{FF2B5EF4-FFF2-40B4-BE49-F238E27FC236}">
              <a16:creationId xmlns:a16="http://schemas.microsoft.com/office/drawing/2014/main" id="{7BB955D4-89EF-40E3-A0C7-B20D13EE06FB}"/>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83" name="Text Box 2917">
          <a:extLst>
            <a:ext uri="{FF2B5EF4-FFF2-40B4-BE49-F238E27FC236}">
              <a16:creationId xmlns:a16="http://schemas.microsoft.com/office/drawing/2014/main" id="{3AF40E59-52C9-4407-A66A-624DB1F90D5F}"/>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84" name="Text Box 2918">
          <a:extLst>
            <a:ext uri="{FF2B5EF4-FFF2-40B4-BE49-F238E27FC236}">
              <a16:creationId xmlns:a16="http://schemas.microsoft.com/office/drawing/2014/main" id="{AF9E647F-1A4F-4BAC-B904-04C2E6B2DA4D}"/>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85" name="Text Box 2914">
          <a:extLst>
            <a:ext uri="{FF2B5EF4-FFF2-40B4-BE49-F238E27FC236}">
              <a16:creationId xmlns:a16="http://schemas.microsoft.com/office/drawing/2014/main" id="{638923E6-3594-436E-9F5E-B34BC293DD1D}"/>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86" name="Text Box 2915">
          <a:extLst>
            <a:ext uri="{FF2B5EF4-FFF2-40B4-BE49-F238E27FC236}">
              <a16:creationId xmlns:a16="http://schemas.microsoft.com/office/drawing/2014/main" id="{0CDDC50C-D42C-44D8-A13B-A09989B56FD7}"/>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87" name="Text Box 2916">
          <a:extLst>
            <a:ext uri="{FF2B5EF4-FFF2-40B4-BE49-F238E27FC236}">
              <a16:creationId xmlns:a16="http://schemas.microsoft.com/office/drawing/2014/main" id="{FE655BFF-AA90-4C4A-87AE-45E0AE32DA13}"/>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88" name="Text Box 2917">
          <a:extLst>
            <a:ext uri="{FF2B5EF4-FFF2-40B4-BE49-F238E27FC236}">
              <a16:creationId xmlns:a16="http://schemas.microsoft.com/office/drawing/2014/main" id="{378EF16C-344B-4781-A848-DC3F171351A2}"/>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289" name="Text Box 2918">
          <a:extLst>
            <a:ext uri="{FF2B5EF4-FFF2-40B4-BE49-F238E27FC236}">
              <a16:creationId xmlns:a16="http://schemas.microsoft.com/office/drawing/2014/main" id="{152A75C7-378F-4696-B751-07B25BA75D3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90" name="Text Box 2914">
          <a:extLst>
            <a:ext uri="{FF2B5EF4-FFF2-40B4-BE49-F238E27FC236}">
              <a16:creationId xmlns:a16="http://schemas.microsoft.com/office/drawing/2014/main" id="{9C8ADF01-B04A-4B02-9E85-7EDE9139BE3C}"/>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91" name="Text Box 2915">
          <a:extLst>
            <a:ext uri="{FF2B5EF4-FFF2-40B4-BE49-F238E27FC236}">
              <a16:creationId xmlns:a16="http://schemas.microsoft.com/office/drawing/2014/main" id="{E5F6DD6C-08F0-4BFA-AABF-5DAAE7D8C658}"/>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92" name="Text Box 2916">
          <a:extLst>
            <a:ext uri="{FF2B5EF4-FFF2-40B4-BE49-F238E27FC236}">
              <a16:creationId xmlns:a16="http://schemas.microsoft.com/office/drawing/2014/main" id="{7D290CFD-4FB9-429B-958C-1ADC0BC895FC}"/>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93" name="Text Box 2917">
          <a:extLst>
            <a:ext uri="{FF2B5EF4-FFF2-40B4-BE49-F238E27FC236}">
              <a16:creationId xmlns:a16="http://schemas.microsoft.com/office/drawing/2014/main" id="{5EE31558-88D9-4C58-8CEC-30CE7D391273}"/>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94" name="Text Box 2918">
          <a:extLst>
            <a:ext uri="{FF2B5EF4-FFF2-40B4-BE49-F238E27FC236}">
              <a16:creationId xmlns:a16="http://schemas.microsoft.com/office/drawing/2014/main" id="{9C26B069-498F-467C-80DA-930AACE4F7C0}"/>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95" name="Text Box 2914">
          <a:extLst>
            <a:ext uri="{FF2B5EF4-FFF2-40B4-BE49-F238E27FC236}">
              <a16:creationId xmlns:a16="http://schemas.microsoft.com/office/drawing/2014/main" id="{CC4F12A1-BCA1-4FC3-8E75-C3DC20BC8CEE}"/>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96" name="Text Box 2915">
          <a:extLst>
            <a:ext uri="{FF2B5EF4-FFF2-40B4-BE49-F238E27FC236}">
              <a16:creationId xmlns:a16="http://schemas.microsoft.com/office/drawing/2014/main" id="{64D16910-EBEA-44EA-A6D8-10C47E6EB645}"/>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97" name="Text Box 2916">
          <a:extLst>
            <a:ext uri="{FF2B5EF4-FFF2-40B4-BE49-F238E27FC236}">
              <a16:creationId xmlns:a16="http://schemas.microsoft.com/office/drawing/2014/main" id="{15CACF09-E028-4ADE-93FA-F5C26EEF7741}"/>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98" name="Text Box 2917">
          <a:extLst>
            <a:ext uri="{FF2B5EF4-FFF2-40B4-BE49-F238E27FC236}">
              <a16:creationId xmlns:a16="http://schemas.microsoft.com/office/drawing/2014/main" id="{41425D35-C469-4646-880A-422E448839E0}"/>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299" name="Text Box 2918">
          <a:extLst>
            <a:ext uri="{FF2B5EF4-FFF2-40B4-BE49-F238E27FC236}">
              <a16:creationId xmlns:a16="http://schemas.microsoft.com/office/drawing/2014/main" id="{97C46021-EE80-4699-BD29-1BEA42F435FF}"/>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00" name="Text Box 2914">
          <a:extLst>
            <a:ext uri="{FF2B5EF4-FFF2-40B4-BE49-F238E27FC236}">
              <a16:creationId xmlns:a16="http://schemas.microsoft.com/office/drawing/2014/main" id="{5CB868E4-7D5F-47E1-B290-1D95C43C1FB6}"/>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01" name="Text Box 2915">
          <a:extLst>
            <a:ext uri="{FF2B5EF4-FFF2-40B4-BE49-F238E27FC236}">
              <a16:creationId xmlns:a16="http://schemas.microsoft.com/office/drawing/2014/main" id="{7701F582-1D32-44F8-8691-B6DA7DE31541}"/>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02" name="Text Box 2916">
          <a:extLst>
            <a:ext uri="{FF2B5EF4-FFF2-40B4-BE49-F238E27FC236}">
              <a16:creationId xmlns:a16="http://schemas.microsoft.com/office/drawing/2014/main" id="{66CB084F-BB35-4DD0-8D2F-74F54C9DC8C4}"/>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03" name="Text Box 2917">
          <a:extLst>
            <a:ext uri="{FF2B5EF4-FFF2-40B4-BE49-F238E27FC236}">
              <a16:creationId xmlns:a16="http://schemas.microsoft.com/office/drawing/2014/main" id="{194BEA58-37FC-4A12-B308-3C20C4FC3C95}"/>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04" name="Text Box 2918">
          <a:extLst>
            <a:ext uri="{FF2B5EF4-FFF2-40B4-BE49-F238E27FC236}">
              <a16:creationId xmlns:a16="http://schemas.microsoft.com/office/drawing/2014/main" id="{69DB4349-9A77-4B31-868B-FFBDE2BB456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05" name="Text Box 2914">
          <a:extLst>
            <a:ext uri="{FF2B5EF4-FFF2-40B4-BE49-F238E27FC236}">
              <a16:creationId xmlns:a16="http://schemas.microsoft.com/office/drawing/2014/main" id="{16273104-53F4-460D-B609-C7868B22E8EB}"/>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06" name="Text Box 2915">
          <a:extLst>
            <a:ext uri="{FF2B5EF4-FFF2-40B4-BE49-F238E27FC236}">
              <a16:creationId xmlns:a16="http://schemas.microsoft.com/office/drawing/2014/main" id="{7C56F1F4-0DEF-42D9-B280-5C98B712F492}"/>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07" name="Text Box 2916">
          <a:extLst>
            <a:ext uri="{FF2B5EF4-FFF2-40B4-BE49-F238E27FC236}">
              <a16:creationId xmlns:a16="http://schemas.microsoft.com/office/drawing/2014/main" id="{D3372673-53D6-44D2-BE35-59ABC23362E9}"/>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08" name="Text Box 2917">
          <a:extLst>
            <a:ext uri="{FF2B5EF4-FFF2-40B4-BE49-F238E27FC236}">
              <a16:creationId xmlns:a16="http://schemas.microsoft.com/office/drawing/2014/main" id="{8DD35698-AC25-442E-97F1-A7927B242C06}"/>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09" name="Text Box 2914">
          <a:extLst>
            <a:ext uri="{FF2B5EF4-FFF2-40B4-BE49-F238E27FC236}">
              <a16:creationId xmlns:a16="http://schemas.microsoft.com/office/drawing/2014/main" id="{A6D3AD1A-CC24-4A13-ABEB-836A71C9B7DE}"/>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10" name="Text Box 2915">
          <a:extLst>
            <a:ext uri="{FF2B5EF4-FFF2-40B4-BE49-F238E27FC236}">
              <a16:creationId xmlns:a16="http://schemas.microsoft.com/office/drawing/2014/main" id="{2D99E9B8-B6E8-49D7-AADE-54B50042B31D}"/>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11" name="Text Box 2916">
          <a:extLst>
            <a:ext uri="{FF2B5EF4-FFF2-40B4-BE49-F238E27FC236}">
              <a16:creationId xmlns:a16="http://schemas.microsoft.com/office/drawing/2014/main" id="{FF2CA61B-4255-49C2-8781-51745A97E59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12" name="Text Box 2917">
          <a:extLst>
            <a:ext uri="{FF2B5EF4-FFF2-40B4-BE49-F238E27FC236}">
              <a16:creationId xmlns:a16="http://schemas.microsoft.com/office/drawing/2014/main" id="{5D442EDB-2A3B-4B2E-8C41-FC45EDF5B3EF}"/>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13" name="Text Box 2918">
          <a:extLst>
            <a:ext uri="{FF2B5EF4-FFF2-40B4-BE49-F238E27FC236}">
              <a16:creationId xmlns:a16="http://schemas.microsoft.com/office/drawing/2014/main" id="{29FDD859-AAF2-42BF-BB6E-C34B95F2D7B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14" name="Text Box 2914">
          <a:extLst>
            <a:ext uri="{FF2B5EF4-FFF2-40B4-BE49-F238E27FC236}">
              <a16:creationId xmlns:a16="http://schemas.microsoft.com/office/drawing/2014/main" id="{197A6436-5C1B-454A-A36C-FBC9D7CAFD0B}"/>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15" name="Text Box 2915">
          <a:extLst>
            <a:ext uri="{FF2B5EF4-FFF2-40B4-BE49-F238E27FC236}">
              <a16:creationId xmlns:a16="http://schemas.microsoft.com/office/drawing/2014/main" id="{A1D4EF62-0B3A-43FF-ADA9-634799752D54}"/>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16" name="Text Box 2916">
          <a:extLst>
            <a:ext uri="{FF2B5EF4-FFF2-40B4-BE49-F238E27FC236}">
              <a16:creationId xmlns:a16="http://schemas.microsoft.com/office/drawing/2014/main" id="{F1483C7F-4B08-4B83-9317-C030C4C13A01}"/>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17" name="Text Box 2917">
          <a:extLst>
            <a:ext uri="{FF2B5EF4-FFF2-40B4-BE49-F238E27FC236}">
              <a16:creationId xmlns:a16="http://schemas.microsoft.com/office/drawing/2014/main" id="{CBF706CE-46E3-4FB8-B0CF-A7A0E3E33304}"/>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318" name="Text Box 2914">
          <a:extLst>
            <a:ext uri="{FF2B5EF4-FFF2-40B4-BE49-F238E27FC236}">
              <a16:creationId xmlns:a16="http://schemas.microsoft.com/office/drawing/2014/main" id="{7DA4F85B-EF22-4C82-A945-5C4B0718B213}"/>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319" name="Text Box 2915">
          <a:extLst>
            <a:ext uri="{FF2B5EF4-FFF2-40B4-BE49-F238E27FC236}">
              <a16:creationId xmlns:a16="http://schemas.microsoft.com/office/drawing/2014/main" id="{093BADA3-99F0-42A4-8042-C915B654ABBE}"/>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320" name="Text Box 2916">
          <a:extLst>
            <a:ext uri="{FF2B5EF4-FFF2-40B4-BE49-F238E27FC236}">
              <a16:creationId xmlns:a16="http://schemas.microsoft.com/office/drawing/2014/main" id="{5F8D87FE-57BE-4233-997A-D63543FEAED2}"/>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321" name="Text Box 2917">
          <a:extLst>
            <a:ext uri="{FF2B5EF4-FFF2-40B4-BE49-F238E27FC236}">
              <a16:creationId xmlns:a16="http://schemas.microsoft.com/office/drawing/2014/main" id="{E83844F0-C6ED-40E9-95A5-E7B0993006D5}"/>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322" name="Text Box 2918">
          <a:extLst>
            <a:ext uri="{FF2B5EF4-FFF2-40B4-BE49-F238E27FC236}">
              <a16:creationId xmlns:a16="http://schemas.microsoft.com/office/drawing/2014/main" id="{9EDADFF6-9492-4448-B3FD-10618B8327A2}"/>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323" name="Text Box 2914">
          <a:extLst>
            <a:ext uri="{FF2B5EF4-FFF2-40B4-BE49-F238E27FC236}">
              <a16:creationId xmlns:a16="http://schemas.microsoft.com/office/drawing/2014/main" id="{417BD93A-13FC-433C-B464-7ED7F535BE0F}"/>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324" name="Text Box 2915">
          <a:extLst>
            <a:ext uri="{FF2B5EF4-FFF2-40B4-BE49-F238E27FC236}">
              <a16:creationId xmlns:a16="http://schemas.microsoft.com/office/drawing/2014/main" id="{7AE44FE8-48AF-4FFA-B91F-7DF2A46B0BA0}"/>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325" name="Text Box 2916">
          <a:extLst>
            <a:ext uri="{FF2B5EF4-FFF2-40B4-BE49-F238E27FC236}">
              <a16:creationId xmlns:a16="http://schemas.microsoft.com/office/drawing/2014/main" id="{0F85ACB5-0FA0-4B00-BC75-8DF219C2D98D}"/>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326" name="Text Box 2917">
          <a:extLst>
            <a:ext uri="{FF2B5EF4-FFF2-40B4-BE49-F238E27FC236}">
              <a16:creationId xmlns:a16="http://schemas.microsoft.com/office/drawing/2014/main" id="{363C0095-00E4-45C5-A81F-4C69803C54D0}"/>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327" name="Text Box 2918">
          <a:extLst>
            <a:ext uri="{FF2B5EF4-FFF2-40B4-BE49-F238E27FC236}">
              <a16:creationId xmlns:a16="http://schemas.microsoft.com/office/drawing/2014/main" id="{B1B52EF0-30C1-4C58-8267-58A657908E64}"/>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28" name="Text Box 2914">
          <a:extLst>
            <a:ext uri="{FF2B5EF4-FFF2-40B4-BE49-F238E27FC236}">
              <a16:creationId xmlns:a16="http://schemas.microsoft.com/office/drawing/2014/main" id="{584B5467-0A80-4555-950E-D8BCC669AF6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29" name="Text Box 2915">
          <a:extLst>
            <a:ext uri="{FF2B5EF4-FFF2-40B4-BE49-F238E27FC236}">
              <a16:creationId xmlns:a16="http://schemas.microsoft.com/office/drawing/2014/main" id="{881579CF-F6F5-47E6-86A6-53741DCF49ED}"/>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30" name="Text Box 2916">
          <a:extLst>
            <a:ext uri="{FF2B5EF4-FFF2-40B4-BE49-F238E27FC236}">
              <a16:creationId xmlns:a16="http://schemas.microsoft.com/office/drawing/2014/main" id="{80F4F373-9499-40C2-A6F4-F9E6FF8FB29B}"/>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31" name="Text Box 2917">
          <a:extLst>
            <a:ext uri="{FF2B5EF4-FFF2-40B4-BE49-F238E27FC236}">
              <a16:creationId xmlns:a16="http://schemas.microsoft.com/office/drawing/2014/main" id="{7D17046E-CFA6-4028-94F0-70548CCA0E2A}"/>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32" name="Text Box 2918">
          <a:extLst>
            <a:ext uri="{FF2B5EF4-FFF2-40B4-BE49-F238E27FC236}">
              <a16:creationId xmlns:a16="http://schemas.microsoft.com/office/drawing/2014/main" id="{6BB0BD81-E4D3-4A23-937A-58DA87932770}"/>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33" name="Text Box 2914">
          <a:extLst>
            <a:ext uri="{FF2B5EF4-FFF2-40B4-BE49-F238E27FC236}">
              <a16:creationId xmlns:a16="http://schemas.microsoft.com/office/drawing/2014/main" id="{18A16379-15E7-4995-8844-2245E53124EB}"/>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34" name="Text Box 2915">
          <a:extLst>
            <a:ext uri="{FF2B5EF4-FFF2-40B4-BE49-F238E27FC236}">
              <a16:creationId xmlns:a16="http://schemas.microsoft.com/office/drawing/2014/main" id="{0D11A9A6-6415-42A5-9ABD-9C2D92E6F40A}"/>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35" name="Text Box 2916">
          <a:extLst>
            <a:ext uri="{FF2B5EF4-FFF2-40B4-BE49-F238E27FC236}">
              <a16:creationId xmlns:a16="http://schemas.microsoft.com/office/drawing/2014/main" id="{7A447390-DB4B-43AA-8B51-1D50D0000931}"/>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36" name="Text Box 2917">
          <a:extLst>
            <a:ext uri="{FF2B5EF4-FFF2-40B4-BE49-F238E27FC236}">
              <a16:creationId xmlns:a16="http://schemas.microsoft.com/office/drawing/2014/main" id="{2321AAB1-ADCB-4007-8394-AA87622E9CF1}"/>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37" name="Text Box 2918">
          <a:extLst>
            <a:ext uri="{FF2B5EF4-FFF2-40B4-BE49-F238E27FC236}">
              <a16:creationId xmlns:a16="http://schemas.microsoft.com/office/drawing/2014/main" id="{902BE7C3-C68D-48AB-A6F4-EA3374C5784D}"/>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349"/>
    <xdr:sp macro="" textlink="">
      <xdr:nvSpPr>
        <xdr:cNvPr id="338" name="Text Box 5">
          <a:extLst>
            <a:ext uri="{FF2B5EF4-FFF2-40B4-BE49-F238E27FC236}">
              <a16:creationId xmlns:a16="http://schemas.microsoft.com/office/drawing/2014/main" id="{74C156A2-8A3C-448E-AE0A-5A66C27ABBB0}"/>
            </a:ext>
          </a:extLst>
        </xdr:cNvPr>
        <xdr:cNvSpPr txBox="1">
          <a:spLocks noChangeArrowheads="1"/>
        </xdr:cNvSpPr>
      </xdr:nvSpPr>
      <xdr:spPr bwMode="auto">
        <a:xfrm>
          <a:off x="1476375" y="480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349"/>
    <xdr:sp macro="" textlink="">
      <xdr:nvSpPr>
        <xdr:cNvPr id="339" name="Text Box 6">
          <a:extLst>
            <a:ext uri="{FF2B5EF4-FFF2-40B4-BE49-F238E27FC236}">
              <a16:creationId xmlns:a16="http://schemas.microsoft.com/office/drawing/2014/main" id="{A7E81156-89F3-420A-A225-D30B5982F789}"/>
            </a:ext>
          </a:extLst>
        </xdr:cNvPr>
        <xdr:cNvSpPr txBox="1">
          <a:spLocks noChangeArrowheads="1"/>
        </xdr:cNvSpPr>
      </xdr:nvSpPr>
      <xdr:spPr bwMode="auto">
        <a:xfrm>
          <a:off x="1476375" y="480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349"/>
    <xdr:sp macro="" textlink="">
      <xdr:nvSpPr>
        <xdr:cNvPr id="340" name="Text Box 7">
          <a:extLst>
            <a:ext uri="{FF2B5EF4-FFF2-40B4-BE49-F238E27FC236}">
              <a16:creationId xmlns:a16="http://schemas.microsoft.com/office/drawing/2014/main" id="{AC4ADE83-52FE-4D2F-920B-A912399CDC6F}"/>
            </a:ext>
          </a:extLst>
        </xdr:cNvPr>
        <xdr:cNvSpPr txBox="1">
          <a:spLocks noChangeArrowheads="1"/>
        </xdr:cNvSpPr>
      </xdr:nvSpPr>
      <xdr:spPr bwMode="auto">
        <a:xfrm>
          <a:off x="1476375" y="480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349"/>
    <xdr:sp macro="" textlink="">
      <xdr:nvSpPr>
        <xdr:cNvPr id="341" name="Text Box 8">
          <a:extLst>
            <a:ext uri="{FF2B5EF4-FFF2-40B4-BE49-F238E27FC236}">
              <a16:creationId xmlns:a16="http://schemas.microsoft.com/office/drawing/2014/main" id="{5998F72A-C7F9-4BE7-B486-F8FF5724A25C}"/>
            </a:ext>
          </a:extLst>
        </xdr:cNvPr>
        <xdr:cNvSpPr txBox="1">
          <a:spLocks noChangeArrowheads="1"/>
        </xdr:cNvSpPr>
      </xdr:nvSpPr>
      <xdr:spPr bwMode="auto">
        <a:xfrm>
          <a:off x="1476375" y="480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349"/>
    <xdr:sp macro="" textlink="">
      <xdr:nvSpPr>
        <xdr:cNvPr id="342" name="Text Box 9">
          <a:extLst>
            <a:ext uri="{FF2B5EF4-FFF2-40B4-BE49-F238E27FC236}">
              <a16:creationId xmlns:a16="http://schemas.microsoft.com/office/drawing/2014/main" id="{C39A00EA-183F-470F-8E7D-756C353EC466}"/>
            </a:ext>
          </a:extLst>
        </xdr:cNvPr>
        <xdr:cNvSpPr txBox="1">
          <a:spLocks noChangeArrowheads="1"/>
        </xdr:cNvSpPr>
      </xdr:nvSpPr>
      <xdr:spPr bwMode="auto">
        <a:xfrm>
          <a:off x="1476375" y="480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349"/>
    <xdr:sp macro="" textlink="">
      <xdr:nvSpPr>
        <xdr:cNvPr id="343" name="Text Box 5">
          <a:extLst>
            <a:ext uri="{FF2B5EF4-FFF2-40B4-BE49-F238E27FC236}">
              <a16:creationId xmlns:a16="http://schemas.microsoft.com/office/drawing/2014/main" id="{F3BB96A6-AC47-41A1-8493-CD8F862AEBB9}"/>
            </a:ext>
          </a:extLst>
        </xdr:cNvPr>
        <xdr:cNvSpPr txBox="1">
          <a:spLocks noChangeArrowheads="1"/>
        </xdr:cNvSpPr>
      </xdr:nvSpPr>
      <xdr:spPr bwMode="auto">
        <a:xfrm>
          <a:off x="1476375" y="480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349"/>
    <xdr:sp macro="" textlink="">
      <xdr:nvSpPr>
        <xdr:cNvPr id="344" name="Text Box 6">
          <a:extLst>
            <a:ext uri="{FF2B5EF4-FFF2-40B4-BE49-F238E27FC236}">
              <a16:creationId xmlns:a16="http://schemas.microsoft.com/office/drawing/2014/main" id="{E8C7D87E-3269-4E08-B1F5-9C48394A943A}"/>
            </a:ext>
          </a:extLst>
        </xdr:cNvPr>
        <xdr:cNvSpPr txBox="1">
          <a:spLocks noChangeArrowheads="1"/>
        </xdr:cNvSpPr>
      </xdr:nvSpPr>
      <xdr:spPr bwMode="auto">
        <a:xfrm>
          <a:off x="1476375" y="480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349"/>
    <xdr:sp macro="" textlink="">
      <xdr:nvSpPr>
        <xdr:cNvPr id="345" name="Text Box 7">
          <a:extLst>
            <a:ext uri="{FF2B5EF4-FFF2-40B4-BE49-F238E27FC236}">
              <a16:creationId xmlns:a16="http://schemas.microsoft.com/office/drawing/2014/main" id="{9B71EC94-E11A-4DE1-90A0-B482590214CF}"/>
            </a:ext>
          </a:extLst>
        </xdr:cNvPr>
        <xdr:cNvSpPr txBox="1">
          <a:spLocks noChangeArrowheads="1"/>
        </xdr:cNvSpPr>
      </xdr:nvSpPr>
      <xdr:spPr bwMode="auto">
        <a:xfrm>
          <a:off x="1476375" y="480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349"/>
    <xdr:sp macro="" textlink="">
      <xdr:nvSpPr>
        <xdr:cNvPr id="346" name="Text Box 8">
          <a:extLst>
            <a:ext uri="{FF2B5EF4-FFF2-40B4-BE49-F238E27FC236}">
              <a16:creationId xmlns:a16="http://schemas.microsoft.com/office/drawing/2014/main" id="{D76F63D6-57F3-46FD-95EA-BFCD1BE8ACEB}"/>
            </a:ext>
          </a:extLst>
        </xdr:cNvPr>
        <xdr:cNvSpPr txBox="1">
          <a:spLocks noChangeArrowheads="1"/>
        </xdr:cNvSpPr>
      </xdr:nvSpPr>
      <xdr:spPr bwMode="auto">
        <a:xfrm>
          <a:off x="1476375" y="480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349"/>
    <xdr:sp macro="" textlink="">
      <xdr:nvSpPr>
        <xdr:cNvPr id="347" name="Text Box 9">
          <a:extLst>
            <a:ext uri="{FF2B5EF4-FFF2-40B4-BE49-F238E27FC236}">
              <a16:creationId xmlns:a16="http://schemas.microsoft.com/office/drawing/2014/main" id="{B7977E6F-2212-45C8-879D-F0B9F7982891}"/>
            </a:ext>
          </a:extLst>
        </xdr:cNvPr>
        <xdr:cNvSpPr txBox="1">
          <a:spLocks noChangeArrowheads="1"/>
        </xdr:cNvSpPr>
      </xdr:nvSpPr>
      <xdr:spPr bwMode="auto">
        <a:xfrm>
          <a:off x="1476375" y="480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349"/>
    <xdr:sp macro="" textlink="">
      <xdr:nvSpPr>
        <xdr:cNvPr id="348" name="Text Box 10">
          <a:extLst>
            <a:ext uri="{FF2B5EF4-FFF2-40B4-BE49-F238E27FC236}">
              <a16:creationId xmlns:a16="http://schemas.microsoft.com/office/drawing/2014/main" id="{47F8D97D-E8B4-47BB-860E-3D1D56BE6330}"/>
            </a:ext>
          </a:extLst>
        </xdr:cNvPr>
        <xdr:cNvSpPr txBox="1">
          <a:spLocks noChangeArrowheads="1"/>
        </xdr:cNvSpPr>
      </xdr:nvSpPr>
      <xdr:spPr bwMode="auto">
        <a:xfrm>
          <a:off x="1476375" y="480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79930"/>
    <xdr:sp macro="" textlink="">
      <xdr:nvSpPr>
        <xdr:cNvPr id="349" name="Text Box 10">
          <a:extLst>
            <a:ext uri="{FF2B5EF4-FFF2-40B4-BE49-F238E27FC236}">
              <a16:creationId xmlns:a16="http://schemas.microsoft.com/office/drawing/2014/main" id="{D88CCBDC-6EF3-44F0-93E8-2B8ACE8E419B}"/>
            </a:ext>
          </a:extLst>
        </xdr:cNvPr>
        <xdr:cNvSpPr txBox="1">
          <a:spLocks noChangeArrowheads="1"/>
        </xdr:cNvSpPr>
      </xdr:nvSpPr>
      <xdr:spPr bwMode="auto">
        <a:xfrm>
          <a:off x="1476375" y="4800600"/>
          <a:ext cx="0" cy="4799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6468"/>
    <xdr:sp macro="" textlink="">
      <xdr:nvSpPr>
        <xdr:cNvPr id="350" name="Text Box 5">
          <a:extLst>
            <a:ext uri="{FF2B5EF4-FFF2-40B4-BE49-F238E27FC236}">
              <a16:creationId xmlns:a16="http://schemas.microsoft.com/office/drawing/2014/main" id="{08347D16-C9CE-408B-9420-F04871291E72}"/>
            </a:ext>
          </a:extLst>
        </xdr:cNvPr>
        <xdr:cNvSpPr txBox="1">
          <a:spLocks noChangeArrowheads="1"/>
        </xdr:cNvSpPr>
      </xdr:nvSpPr>
      <xdr:spPr bwMode="auto">
        <a:xfrm>
          <a:off x="1476375" y="480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6468"/>
    <xdr:sp macro="" textlink="">
      <xdr:nvSpPr>
        <xdr:cNvPr id="351" name="Text Box 6">
          <a:extLst>
            <a:ext uri="{FF2B5EF4-FFF2-40B4-BE49-F238E27FC236}">
              <a16:creationId xmlns:a16="http://schemas.microsoft.com/office/drawing/2014/main" id="{B594E2B4-C881-4933-952B-29AE6952216D}"/>
            </a:ext>
          </a:extLst>
        </xdr:cNvPr>
        <xdr:cNvSpPr txBox="1">
          <a:spLocks noChangeArrowheads="1"/>
        </xdr:cNvSpPr>
      </xdr:nvSpPr>
      <xdr:spPr bwMode="auto">
        <a:xfrm>
          <a:off x="1476375" y="480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6468"/>
    <xdr:sp macro="" textlink="">
      <xdr:nvSpPr>
        <xdr:cNvPr id="352" name="Text Box 7">
          <a:extLst>
            <a:ext uri="{FF2B5EF4-FFF2-40B4-BE49-F238E27FC236}">
              <a16:creationId xmlns:a16="http://schemas.microsoft.com/office/drawing/2014/main" id="{B10F4CB9-C9F1-4B5F-A567-392F63FCADC3}"/>
            </a:ext>
          </a:extLst>
        </xdr:cNvPr>
        <xdr:cNvSpPr txBox="1">
          <a:spLocks noChangeArrowheads="1"/>
        </xdr:cNvSpPr>
      </xdr:nvSpPr>
      <xdr:spPr bwMode="auto">
        <a:xfrm>
          <a:off x="1476375" y="480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6468"/>
    <xdr:sp macro="" textlink="">
      <xdr:nvSpPr>
        <xdr:cNvPr id="353" name="Text Box 8">
          <a:extLst>
            <a:ext uri="{FF2B5EF4-FFF2-40B4-BE49-F238E27FC236}">
              <a16:creationId xmlns:a16="http://schemas.microsoft.com/office/drawing/2014/main" id="{4A837E1A-8DFE-4C72-A59C-ED1DC293CCAA}"/>
            </a:ext>
          </a:extLst>
        </xdr:cNvPr>
        <xdr:cNvSpPr txBox="1">
          <a:spLocks noChangeArrowheads="1"/>
        </xdr:cNvSpPr>
      </xdr:nvSpPr>
      <xdr:spPr bwMode="auto">
        <a:xfrm>
          <a:off x="1476375" y="480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6468"/>
    <xdr:sp macro="" textlink="">
      <xdr:nvSpPr>
        <xdr:cNvPr id="354" name="Text Box 9">
          <a:extLst>
            <a:ext uri="{FF2B5EF4-FFF2-40B4-BE49-F238E27FC236}">
              <a16:creationId xmlns:a16="http://schemas.microsoft.com/office/drawing/2014/main" id="{AA7534CA-9B8E-44BD-8DE8-67475FF2AB2D}"/>
            </a:ext>
          </a:extLst>
        </xdr:cNvPr>
        <xdr:cNvSpPr txBox="1">
          <a:spLocks noChangeArrowheads="1"/>
        </xdr:cNvSpPr>
      </xdr:nvSpPr>
      <xdr:spPr bwMode="auto">
        <a:xfrm>
          <a:off x="1476375" y="480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6468"/>
    <xdr:sp macro="" textlink="">
      <xdr:nvSpPr>
        <xdr:cNvPr id="355" name="Text Box 5">
          <a:extLst>
            <a:ext uri="{FF2B5EF4-FFF2-40B4-BE49-F238E27FC236}">
              <a16:creationId xmlns:a16="http://schemas.microsoft.com/office/drawing/2014/main" id="{DA147741-9075-498B-8E9A-FC207A3AF3C2}"/>
            </a:ext>
          </a:extLst>
        </xdr:cNvPr>
        <xdr:cNvSpPr txBox="1">
          <a:spLocks noChangeArrowheads="1"/>
        </xdr:cNvSpPr>
      </xdr:nvSpPr>
      <xdr:spPr bwMode="auto">
        <a:xfrm>
          <a:off x="1476375" y="480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6468"/>
    <xdr:sp macro="" textlink="">
      <xdr:nvSpPr>
        <xdr:cNvPr id="356" name="Text Box 6">
          <a:extLst>
            <a:ext uri="{FF2B5EF4-FFF2-40B4-BE49-F238E27FC236}">
              <a16:creationId xmlns:a16="http://schemas.microsoft.com/office/drawing/2014/main" id="{994A1245-4600-447F-BEF2-B763B62252C8}"/>
            </a:ext>
          </a:extLst>
        </xdr:cNvPr>
        <xdr:cNvSpPr txBox="1">
          <a:spLocks noChangeArrowheads="1"/>
        </xdr:cNvSpPr>
      </xdr:nvSpPr>
      <xdr:spPr bwMode="auto">
        <a:xfrm>
          <a:off x="1476375" y="480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6468"/>
    <xdr:sp macro="" textlink="">
      <xdr:nvSpPr>
        <xdr:cNvPr id="357" name="Text Box 7">
          <a:extLst>
            <a:ext uri="{FF2B5EF4-FFF2-40B4-BE49-F238E27FC236}">
              <a16:creationId xmlns:a16="http://schemas.microsoft.com/office/drawing/2014/main" id="{EDAA4B5A-166D-4FC2-8651-820B50721FF3}"/>
            </a:ext>
          </a:extLst>
        </xdr:cNvPr>
        <xdr:cNvSpPr txBox="1">
          <a:spLocks noChangeArrowheads="1"/>
        </xdr:cNvSpPr>
      </xdr:nvSpPr>
      <xdr:spPr bwMode="auto">
        <a:xfrm>
          <a:off x="1476375" y="480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6468"/>
    <xdr:sp macro="" textlink="">
      <xdr:nvSpPr>
        <xdr:cNvPr id="358" name="Text Box 8">
          <a:extLst>
            <a:ext uri="{FF2B5EF4-FFF2-40B4-BE49-F238E27FC236}">
              <a16:creationId xmlns:a16="http://schemas.microsoft.com/office/drawing/2014/main" id="{1E85B078-ED66-4518-BF82-2237DB57F80E}"/>
            </a:ext>
          </a:extLst>
        </xdr:cNvPr>
        <xdr:cNvSpPr txBox="1">
          <a:spLocks noChangeArrowheads="1"/>
        </xdr:cNvSpPr>
      </xdr:nvSpPr>
      <xdr:spPr bwMode="auto">
        <a:xfrm>
          <a:off x="1476375" y="480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6468"/>
    <xdr:sp macro="" textlink="">
      <xdr:nvSpPr>
        <xdr:cNvPr id="359" name="Text Box 9">
          <a:extLst>
            <a:ext uri="{FF2B5EF4-FFF2-40B4-BE49-F238E27FC236}">
              <a16:creationId xmlns:a16="http://schemas.microsoft.com/office/drawing/2014/main" id="{6B496CBE-A0A3-4891-800E-402C9BE6297D}"/>
            </a:ext>
          </a:extLst>
        </xdr:cNvPr>
        <xdr:cNvSpPr txBox="1">
          <a:spLocks noChangeArrowheads="1"/>
        </xdr:cNvSpPr>
      </xdr:nvSpPr>
      <xdr:spPr bwMode="auto">
        <a:xfrm>
          <a:off x="1476375" y="480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6468"/>
    <xdr:sp macro="" textlink="">
      <xdr:nvSpPr>
        <xdr:cNvPr id="360" name="Text Box 10">
          <a:extLst>
            <a:ext uri="{FF2B5EF4-FFF2-40B4-BE49-F238E27FC236}">
              <a16:creationId xmlns:a16="http://schemas.microsoft.com/office/drawing/2014/main" id="{A6B6ED24-4D68-48DD-8C96-66BCEF08A42A}"/>
            </a:ext>
          </a:extLst>
        </xdr:cNvPr>
        <xdr:cNvSpPr txBox="1">
          <a:spLocks noChangeArrowheads="1"/>
        </xdr:cNvSpPr>
      </xdr:nvSpPr>
      <xdr:spPr bwMode="auto">
        <a:xfrm>
          <a:off x="1476375" y="480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349"/>
    <xdr:sp macro="" textlink="">
      <xdr:nvSpPr>
        <xdr:cNvPr id="361" name="Text Box 5">
          <a:extLst>
            <a:ext uri="{FF2B5EF4-FFF2-40B4-BE49-F238E27FC236}">
              <a16:creationId xmlns:a16="http://schemas.microsoft.com/office/drawing/2014/main" id="{C177E2C3-67FC-4019-B22F-983246541BC3}"/>
            </a:ext>
          </a:extLst>
        </xdr:cNvPr>
        <xdr:cNvSpPr txBox="1">
          <a:spLocks noChangeArrowheads="1"/>
        </xdr:cNvSpPr>
      </xdr:nvSpPr>
      <xdr:spPr bwMode="auto">
        <a:xfrm>
          <a:off x="1476375" y="480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349"/>
    <xdr:sp macro="" textlink="">
      <xdr:nvSpPr>
        <xdr:cNvPr id="362" name="Text Box 6">
          <a:extLst>
            <a:ext uri="{FF2B5EF4-FFF2-40B4-BE49-F238E27FC236}">
              <a16:creationId xmlns:a16="http://schemas.microsoft.com/office/drawing/2014/main" id="{354F913B-FAE8-436F-A094-65253D9C5809}"/>
            </a:ext>
          </a:extLst>
        </xdr:cNvPr>
        <xdr:cNvSpPr txBox="1">
          <a:spLocks noChangeArrowheads="1"/>
        </xdr:cNvSpPr>
      </xdr:nvSpPr>
      <xdr:spPr bwMode="auto">
        <a:xfrm>
          <a:off x="1476375" y="480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349"/>
    <xdr:sp macro="" textlink="">
      <xdr:nvSpPr>
        <xdr:cNvPr id="363" name="Text Box 7">
          <a:extLst>
            <a:ext uri="{FF2B5EF4-FFF2-40B4-BE49-F238E27FC236}">
              <a16:creationId xmlns:a16="http://schemas.microsoft.com/office/drawing/2014/main" id="{3540949B-70EA-4B17-B634-644D2527FF99}"/>
            </a:ext>
          </a:extLst>
        </xdr:cNvPr>
        <xdr:cNvSpPr txBox="1">
          <a:spLocks noChangeArrowheads="1"/>
        </xdr:cNvSpPr>
      </xdr:nvSpPr>
      <xdr:spPr bwMode="auto">
        <a:xfrm>
          <a:off x="1476375" y="480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349"/>
    <xdr:sp macro="" textlink="">
      <xdr:nvSpPr>
        <xdr:cNvPr id="364" name="Text Box 8">
          <a:extLst>
            <a:ext uri="{FF2B5EF4-FFF2-40B4-BE49-F238E27FC236}">
              <a16:creationId xmlns:a16="http://schemas.microsoft.com/office/drawing/2014/main" id="{0FC5B9CF-40DC-4DF7-9356-8EA991613DB0}"/>
            </a:ext>
          </a:extLst>
        </xdr:cNvPr>
        <xdr:cNvSpPr txBox="1">
          <a:spLocks noChangeArrowheads="1"/>
        </xdr:cNvSpPr>
      </xdr:nvSpPr>
      <xdr:spPr bwMode="auto">
        <a:xfrm>
          <a:off x="1476375" y="480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349"/>
    <xdr:sp macro="" textlink="">
      <xdr:nvSpPr>
        <xdr:cNvPr id="365" name="Text Box 9">
          <a:extLst>
            <a:ext uri="{FF2B5EF4-FFF2-40B4-BE49-F238E27FC236}">
              <a16:creationId xmlns:a16="http://schemas.microsoft.com/office/drawing/2014/main" id="{52C0856B-75C0-4926-9A0D-99B6DAC6A2DC}"/>
            </a:ext>
          </a:extLst>
        </xdr:cNvPr>
        <xdr:cNvSpPr txBox="1">
          <a:spLocks noChangeArrowheads="1"/>
        </xdr:cNvSpPr>
      </xdr:nvSpPr>
      <xdr:spPr bwMode="auto">
        <a:xfrm>
          <a:off x="1476375" y="480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349"/>
    <xdr:sp macro="" textlink="">
      <xdr:nvSpPr>
        <xdr:cNvPr id="366" name="Text Box 5">
          <a:extLst>
            <a:ext uri="{FF2B5EF4-FFF2-40B4-BE49-F238E27FC236}">
              <a16:creationId xmlns:a16="http://schemas.microsoft.com/office/drawing/2014/main" id="{3B7E1BE6-39A2-4520-B438-C93CB05F4167}"/>
            </a:ext>
          </a:extLst>
        </xdr:cNvPr>
        <xdr:cNvSpPr txBox="1">
          <a:spLocks noChangeArrowheads="1"/>
        </xdr:cNvSpPr>
      </xdr:nvSpPr>
      <xdr:spPr bwMode="auto">
        <a:xfrm>
          <a:off x="1476375" y="480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349"/>
    <xdr:sp macro="" textlink="">
      <xdr:nvSpPr>
        <xdr:cNvPr id="367" name="Text Box 6">
          <a:extLst>
            <a:ext uri="{FF2B5EF4-FFF2-40B4-BE49-F238E27FC236}">
              <a16:creationId xmlns:a16="http://schemas.microsoft.com/office/drawing/2014/main" id="{3E04C9F9-3A2D-4B14-9EB0-7B83F0BEA7FF}"/>
            </a:ext>
          </a:extLst>
        </xdr:cNvPr>
        <xdr:cNvSpPr txBox="1">
          <a:spLocks noChangeArrowheads="1"/>
        </xdr:cNvSpPr>
      </xdr:nvSpPr>
      <xdr:spPr bwMode="auto">
        <a:xfrm>
          <a:off x="1476375" y="480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349"/>
    <xdr:sp macro="" textlink="">
      <xdr:nvSpPr>
        <xdr:cNvPr id="368" name="Text Box 7">
          <a:extLst>
            <a:ext uri="{FF2B5EF4-FFF2-40B4-BE49-F238E27FC236}">
              <a16:creationId xmlns:a16="http://schemas.microsoft.com/office/drawing/2014/main" id="{2CCB8791-8355-45C5-B283-CBBFF27F3E17}"/>
            </a:ext>
          </a:extLst>
        </xdr:cNvPr>
        <xdr:cNvSpPr txBox="1">
          <a:spLocks noChangeArrowheads="1"/>
        </xdr:cNvSpPr>
      </xdr:nvSpPr>
      <xdr:spPr bwMode="auto">
        <a:xfrm>
          <a:off x="1476375" y="480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349"/>
    <xdr:sp macro="" textlink="">
      <xdr:nvSpPr>
        <xdr:cNvPr id="369" name="Text Box 8">
          <a:extLst>
            <a:ext uri="{FF2B5EF4-FFF2-40B4-BE49-F238E27FC236}">
              <a16:creationId xmlns:a16="http://schemas.microsoft.com/office/drawing/2014/main" id="{019B3A4E-8EB0-46DF-B665-5EA5E2B44FB1}"/>
            </a:ext>
          </a:extLst>
        </xdr:cNvPr>
        <xdr:cNvSpPr txBox="1">
          <a:spLocks noChangeArrowheads="1"/>
        </xdr:cNvSpPr>
      </xdr:nvSpPr>
      <xdr:spPr bwMode="auto">
        <a:xfrm>
          <a:off x="1476375" y="480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349"/>
    <xdr:sp macro="" textlink="">
      <xdr:nvSpPr>
        <xdr:cNvPr id="370" name="Text Box 9">
          <a:extLst>
            <a:ext uri="{FF2B5EF4-FFF2-40B4-BE49-F238E27FC236}">
              <a16:creationId xmlns:a16="http://schemas.microsoft.com/office/drawing/2014/main" id="{883C262C-69EA-4065-8DFF-7DA264B96621}"/>
            </a:ext>
          </a:extLst>
        </xdr:cNvPr>
        <xdr:cNvSpPr txBox="1">
          <a:spLocks noChangeArrowheads="1"/>
        </xdr:cNvSpPr>
      </xdr:nvSpPr>
      <xdr:spPr bwMode="auto">
        <a:xfrm>
          <a:off x="1476375" y="480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349"/>
    <xdr:sp macro="" textlink="">
      <xdr:nvSpPr>
        <xdr:cNvPr id="371" name="Text Box 10">
          <a:extLst>
            <a:ext uri="{FF2B5EF4-FFF2-40B4-BE49-F238E27FC236}">
              <a16:creationId xmlns:a16="http://schemas.microsoft.com/office/drawing/2014/main" id="{40D31790-2B67-4922-853E-2A7BA615114D}"/>
            </a:ext>
          </a:extLst>
        </xdr:cNvPr>
        <xdr:cNvSpPr txBox="1">
          <a:spLocks noChangeArrowheads="1"/>
        </xdr:cNvSpPr>
      </xdr:nvSpPr>
      <xdr:spPr bwMode="auto">
        <a:xfrm>
          <a:off x="1476375" y="480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8150"/>
    <xdr:sp macro="" textlink="">
      <xdr:nvSpPr>
        <xdr:cNvPr id="372" name="Text Box 5">
          <a:extLst>
            <a:ext uri="{FF2B5EF4-FFF2-40B4-BE49-F238E27FC236}">
              <a16:creationId xmlns:a16="http://schemas.microsoft.com/office/drawing/2014/main" id="{7F4BCA69-5466-4A37-A1C3-E6A8D1FC994B}"/>
            </a:ext>
          </a:extLst>
        </xdr:cNvPr>
        <xdr:cNvSpPr txBox="1">
          <a:spLocks noChangeArrowheads="1"/>
        </xdr:cNvSpPr>
      </xdr:nvSpPr>
      <xdr:spPr bwMode="auto">
        <a:xfrm>
          <a:off x="1476375" y="480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8150"/>
    <xdr:sp macro="" textlink="">
      <xdr:nvSpPr>
        <xdr:cNvPr id="373" name="Text Box 6">
          <a:extLst>
            <a:ext uri="{FF2B5EF4-FFF2-40B4-BE49-F238E27FC236}">
              <a16:creationId xmlns:a16="http://schemas.microsoft.com/office/drawing/2014/main" id="{44056B7E-7FB7-411F-9A4C-43837C2AAB73}"/>
            </a:ext>
          </a:extLst>
        </xdr:cNvPr>
        <xdr:cNvSpPr txBox="1">
          <a:spLocks noChangeArrowheads="1"/>
        </xdr:cNvSpPr>
      </xdr:nvSpPr>
      <xdr:spPr bwMode="auto">
        <a:xfrm>
          <a:off x="1476375" y="480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8150"/>
    <xdr:sp macro="" textlink="">
      <xdr:nvSpPr>
        <xdr:cNvPr id="374" name="Text Box 7">
          <a:extLst>
            <a:ext uri="{FF2B5EF4-FFF2-40B4-BE49-F238E27FC236}">
              <a16:creationId xmlns:a16="http://schemas.microsoft.com/office/drawing/2014/main" id="{AF4C3540-97B4-43C6-9978-8A21B5759399}"/>
            </a:ext>
          </a:extLst>
        </xdr:cNvPr>
        <xdr:cNvSpPr txBox="1">
          <a:spLocks noChangeArrowheads="1"/>
        </xdr:cNvSpPr>
      </xdr:nvSpPr>
      <xdr:spPr bwMode="auto">
        <a:xfrm>
          <a:off x="1476375" y="480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8150"/>
    <xdr:sp macro="" textlink="">
      <xdr:nvSpPr>
        <xdr:cNvPr id="375" name="Text Box 8">
          <a:extLst>
            <a:ext uri="{FF2B5EF4-FFF2-40B4-BE49-F238E27FC236}">
              <a16:creationId xmlns:a16="http://schemas.microsoft.com/office/drawing/2014/main" id="{FE847847-DC64-40F6-99BB-A4311EEDAF26}"/>
            </a:ext>
          </a:extLst>
        </xdr:cNvPr>
        <xdr:cNvSpPr txBox="1">
          <a:spLocks noChangeArrowheads="1"/>
        </xdr:cNvSpPr>
      </xdr:nvSpPr>
      <xdr:spPr bwMode="auto">
        <a:xfrm>
          <a:off x="1476375" y="480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8150"/>
    <xdr:sp macro="" textlink="">
      <xdr:nvSpPr>
        <xdr:cNvPr id="376" name="Text Box 9">
          <a:extLst>
            <a:ext uri="{FF2B5EF4-FFF2-40B4-BE49-F238E27FC236}">
              <a16:creationId xmlns:a16="http://schemas.microsoft.com/office/drawing/2014/main" id="{FEC9D1BF-02B3-4795-A583-0C8E165A0C8D}"/>
            </a:ext>
          </a:extLst>
        </xdr:cNvPr>
        <xdr:cNvSpPr txBox="1">
          <a:spLocks noChangeArrowheads="1"/>
        </xdr:cNvSpPr>
      </xdr:nvSpPr>
      <xdr:spPr bwMode="auto">
        <a:xfrm>
          <a:off x="1476375" y="480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8150"/>
    <xdr:sp macro="" textlink="">
      <xdr:nvSpPr>
        <xdr:cNvPr id="377" name="Text Box 5">
          <a:extLst>
            <a:ext uri="{FF2B5EF4-FFF2-40B4-BE49-F238E27FC236}">
              <a16:creationId xmlns:a16="http://schemas.microsoft.com/office/drawing/2014/main" id="{3899D45C-FF60-4442-9A69-8FCF01D75B1C}"/>
            </a:ext>
          </a:extLst>
        </xdr:cNvPr>
        <xdr:cNvSpPr txBox="1">
          <a:spLocks noChangeArrowheads="1"/>
        </xdr:cNvSpPr>
      </xdr:nvSpPr>
      <xdr:spPr bwMode="auto">
        <a:xfrm>
          <a:off x="1476375" y="480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8150"/>
    <xdr:sp macro="" textlink="">
      <xdr:nvSpPr>
        <xdr:cNvPr id="378" name="Text Box 6">
          <a:extLst>
            <a:ext uri="{FF2B5EF4-FFF2-40B4-BE49-F238E27FC236}">
              <a16:creationId xmlns:a16="http://schemas.microsoft.com/office/drawing/2014/main" id="{16FFC9E9-107B-43D8-ACBE-3A201A7FDC1C}"/>
            </a:ext>
          </a:extLst>
        </xdr:cNvPr>
        <xdr:cNvSpPr txBox="1">
          <a:spLocks noChangeArrowheads="1"/>
        </xdr:cNvSpPr>
      </xdr:nvSpPr>
      <xdr:spPr bwMode="auto">
        <a:xfrm>
          <a:off x="1476375" y="480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8150"/>
    <xdr:sp macro="" textlink="">
      <xdr:nvSpPr>
        <xdr:cNvPr id="379" name="Text Box 7">
          <a:extLst>
            <a:ext uri="{FF2B5EF4-FFF2-40B4-BE49-F238E27FC236}">
              <a16:creationId xmlns:a16="http://schemas.microsoft.com/office/drawing/2014/main" id="{E89B4EB9-C488-4C17-8D17-A9CF10B06580}"/>
            </a:ext>
          </a:extLst>
        </xdr:cNvPr>
        <xdr:cNvSpPr txBox="1">
          <a:spLocks noChangeArrowheads="1"/>
        </xdr:cNvSpPr>
      </xdr:nvSpPr>
      <xdr:spPr bwMode="auto">
        <a:xfrm>
          <a:off x="1476375" y="480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8150"/>
    <xdr:sp macro="" textlink="">
      <xdr:nvSpPr>
        <xdr:cNvPr id="380" name="Text Box 8">
          <a:extLst>
            <a:ext uri="{FF2B5EF4-FFF2-40B4-BE49-F238E27FC236}">
              <a16:creationId xmlns:a16="http://schemas.microsoft.com/office/drawing/2014/main" id="{C75A4C41-7DD2-403F-8285-0014BFE9007C}"/>
            </a:ext>
          </a:extLst>
        </xdr:cNvPr>
        <xdr:cNvSpPr txBox="1">
          <a:spLocks noChangeArrowheads="1"/>
        </xdr:cNvSpPr>
      </xdr:nvSpPr>
      <xdr:spPr bwMode="auto">
        <a:xfrm>
          <a:off x="1476375" y="480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8150"/>
    <xdr:sp macro="" textlink="">
      <xdr:nvSpPr>
        <xdr:cNvPr id="381" name="Text Box 9">
          <a:extLst>
            <a:ext uri="{FF2B5EF4-FFF2-40B4-BE49-F238E27FC236}">
              <a16:creationId xmlns:a16="http://schemas.microsoft.com/office/drawing/2014/main" id="{6AAC0365-BD91-4D15-9673-C1D74DBB3589}"/>
            </a:ext>
          </a:extLst>
        </xdr:cNvPr>
        <xdr:cNvSpPr txBox="1">
          <a:spLocks noChangeArrowheads="1"/>
        </xdr:cNvSpPr>
      </xdr:nvSpPr>
      <xdr:spPr bwMode="auto">
        <a:xfrm>
          <a:off x="1476375" y="480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8150"/>
    <xdr:sp macro="" textlink="">
      <xdr:nvSpPr>
        <xdr:cNvPr id="382" name="Text Box 10">
          <a:extLst>
            <a:ext uri="{FF2B5EF4-FFF2-40B4-BE49-F238E27FC236}">
              <a16:creationId xmlns:a16="http://schemas.microsoft.com/office/drawing/2014/main" id="{2881DCE5-D982-41FC-B8C5-DE8E71B08E0E}"/>
            </a:ext>
          </a:extLst>
        </xdr:cNvPr>
        <xdr:cNvSpPr txBox="1">
          <a:spLocks noChangeArrowheads="1"/>
        </xdr:cNvSpPr>
      </xdr:nvSpPr>
      <xdr:spPr bwMode="auto">
        <a:xfrm>
          <a:off x="1476375" y="480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383" name="Text Box 2914">
          <a:extLst>
            <a:ext uri="{FF2B5EF4-FFF2-40B4-BE49-F238E27FC236}">
              <a16:creationId xmlns:a16="http://schemas.microsoft.com/office/drawing/2014/main" id="{94B46E23-418C-44AC-B768-6A7BE0DDE282}"/>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384" name="Text Box 2915">
          <a:extLst>
            <a:ext uri="{FF2B5EF4-FFF2-40B4-BE49-F238E27FC236}">
              <a16:creationId xmlns:a16="http://schemas.microsoft.com/office/drawing/2014/main" id="{78BC9150-8DBB-4033-8510-3337C9E25DBD}"/>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385" name="Text Box 2916">
          <a:extLst>
            <a:ext uri="{FF2B5EF4-FFF2-40B4-BE49-F238E27FC236}">
              <a16:creationId xmlns:a16="http://schemas.microsoft.com/office/drawing/2014/main" id="{0522B098-6725-4489-B90D-9ABC9B0585B3}"/>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386" name="Text Box 2917">
          <a:extLst>
            <a:ext uri="{FF2B5EF4-FFF2-40B4-BE49-F238E27FC236}">
              <a16:creationId xmlns:a16="http://schemas.microsoft.com/office/drawing/2014/main" id="{8BDE1940-7B16-48F4-A7AC-F529CBEA4C1C}"/>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387" name="Text Box 2918">
          <a:extLst>
            <a:ext uri="{FF2B5EF4-FFF2-40B4-BE49-F238E27FC236}">
              <a16:creationId xmlns:a16="http://schemas.microsoft.com/office/drawing/2014/main" id="{D6B5E70C-51C5-4493-86B5-39DD565F2B11}"/>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388" name="Text Box 2914">
          <a:extLst>
            <a:ext uri="{FF2B5EF4-FFF2-40B4-BE49-F238E27FC236}">
              <a16:creationId xmlns:a16="http://schemas.microsoft.com/office/drawing/2014/main" id="{C3CC72E1-8D30-41A9-873A-5B7C3CCAE304}"/>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389" name="Text Box 2915">
          <a:extLst>
            <a:ext uri="{FF2B5EF4-FFF2-40B4-BE49-F238E27FC236}">
              <a16:creationId xmlns:a16="http://schemas.microsoft.com/office/drawing/2014/main" id="{E46C30E5-AF29-42C3-9D92-0CC09BD485FC}"/>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390" name="Text Box 2916">
          <a:extLst>
            <a:ext uri="{FF2B5EF4-FFF2-40B4-BE49-F238E27FC236}">
              <a16:creationId xmlns:a16="http://schemas.microsoft.com/office/drawing/2014/main" id="{AE333946-7941-49D4-833B-57F8AC48FA23}"/>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391" name="Text Box 2917">
          <a:extLst>
            <a:ext uri="{FF2B5EF4-FFF2-40B4-BE49-F238E27FC236}">
              <a16:creationId xmlns:a16="http://schemas.microsoft.com/office/drawing/2014/main" id="{D1FCC3D7-DCC6-45C1-B9B3-ECA2AADAA1C7}"/>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392" name="Text Box 2918">
          <a:extLst>
            <a:ext uri="{FF2B5EF4-FFF2-40B4-BE49-F238E27FC236}">
              <a16:creationId xmlns:a16="http://schemas.microsoft.com/office/drawing/2014/main" id="{AD2A0043-5FDE-4DC7-837F-9AD411F73171}"/>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93" name="Text Box 2914">
          <a:extLst>
            <a:ext uri="{FF2B5EF4-FFF2-40B4-BE49-F238E27FC236}">
              <a16:creationId xmlns:a16="http://schemas.microsoft.com/office/drawing/2014/main" id="{79360756-A6EC-4382-816C-0107DF9C8191}"/>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94" name="Text Box 2915">
          <a:extLst>
            <a:ext uri="{FF2B5EF4-FFF2-40B4-BE49-F238E27FC236}">
              <a16:creationId xmlns:a16="http://schemas.microsoft.com/office/drawing/2014/main" id="{CAC6CF4E-9DFA-4CE2-A7EE-3FDEDD77D2C6}"/>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95" name="Text Box 2916">
          <a:extLst>
            <a:ext uri="{FF2B5EF4-FFF2-40B4-BE49-F238E27FC236}">
              <a16:creationId xmlns:a16="http://schemas.microsoft.com/office/drawing/2014/main" id="{A3D5A1F6-E07D-424D-80BA-28353049544B}"/>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96" name="Text Box 2917">
          <a:extLst>
            <a:ext uri="{FF2B5EF4-FFF2-40B4-BE49-F238E27FC236}">
              <a16:creationId xmlns:a16="http://schemas.microsoft.com/office/drawing/2014/main" id="{610792CD-02C8-485D-A85D-063A56F5ADED}"/>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97" name="Text Box 2918">
          <a:extLst>
            <a:ext uri="{FF2B5EF4-FFF2-40B4-BE49-F238E27FC236}">
              <a16:creationId xmlns:a16="http://schemas.microsoft.com/office/drawing/2014/main" id="{DB7AC6F3-08F2-4965-8579-1BCE94F76B24}"/>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98" name="Text Box 2914">
          <a:extLst>
            <a:ext uri="{FF2B5EF4-FFF2-40B4-BE49-F238E27FC236}">
              <a16:creationId xmlns:a16="http://schemas.microsoft.com/office/drawing/2014/main" id="{57A384F1-209E-4F8E-A4D9-0809645FB7B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399" name="Text Box 2915">
          <a:extLst>
            <a:ext uri="{FF2B5EF4-FFF2-40B4-BE49-F238E27FC236}">
              <a16:creationId xmlns:a16="http://schemas.microsoft.com/office/drawing/2014/main" id="{AE20F47A-A684-4B0F-9AF4-F0F80783277B}"/>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00" name="Text Box 2916">
          <a:extLst>
            <a:ext uri="{FF2B5EF4-FFF2-40B4-BE49-F238E27FC236}">
              <a16:creationId xmlns:a16="http://schemas.microsoft.com/office/drawing/2014/main" id="{F3FB8012-1A2A-4981-A1F7-9BA3F55A946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01" name="Text Box 2917">
          <a:extLst>
            <a:ext uri="{FF2B5EF4-FFF2-40B4-BE49-F238E27FC236}">
              <a16:creationId xmlns:a16="http://schemas.microsoft.com/office/drawing/2014/main" id="{91464E48-9D0F-49FC-B7F8-6B3986B9DA62}"/>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02" name="Text Box 2914">
          <a:extLst>
            <a:ext uri="{FF2B5EF4-FFF2-40B4-BE49-F238E27FC236}">
              <a16:creationId xmlns:a16="http://schemas.microsoft.com/office/drawing/2014/main" id="{111491F6-4A64-4903-B48F-0D32A90321AB}"/>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03" name="Text Box 2915">
          <a:extLst>
            <a:ext uri="{FF2B5EF4-FFF2-40B4-BE49-F238E27FC236}">
              <a16:creationId xmlns:a16="http://schemas.microsoft.com/office/drawing/2014/main" id="{C30E6D3D-CCC3-4464-BEEA-5A2310703A67}"/>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04" name="Text Box 2916">
          <a:extLst>
            <a:ext uri="{FF2B5EF4-FFF2-40B4-BE49-F238E27FC236}">
              <a16:creationId xmlns:a16="http://schemas.microsoft.com/office/drawing/2014/main" id="{7E2B9D70-BB93-4185-840F-34AAEA6FCAFC}"/>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05" name="Text Box 2917">
          <a:extLst>
            <a:ext uri="{FF2B5EF4-FFF2-40B4-BE49-F238E27FC236}">
              <a16:creationId xmlns:a16="http://schemas.microsoft.com/office/drawing/2014/main" id="{6B60A6FF-B9DB-4E15-9B99-5361B236860D}"/>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06" name="Text Box 2918">
          <a:extLst>
            <a:ext uri="{FF2B5EF4-FFF2-40B4-BE49-F238E27FC236}">
              <a16:creationId xmlns:a16="http://schemas.microsoft.com/office/drawing/2014/main" id="{738460D3-741E-4A3D-93C0-73C105DFF72D}"/>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07" name="Text Box 2914">
          <a:extLst>
            <a:ext uri="{FF2B5EF4-FFF2-40B4-BE49-F238E27FC236}">
              <a16:creationId xmlns:a16="http://schemas.microsoft.com/office/drawing/2014/main" id="{042DA1A7-9ADF-42CC-B852-63E2DCB45B2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08" name="Text Box 2915">
          <a:extLst>
            <a:ext uri="{FF2B5EF4-FFF2-40B4-BE49-F238E27FC236}">
              <a16:creationId xmlns:a16="http://schemas.microsoft.com/office/drawing/2014/main" id="{AD33D0C7-4F18-4255-943C-0B3F1978FEA9}"/>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09" name="Text Box 2916">
          <a:extLst>
            <a:ext uri="{FF2B5EF4-FFF2-40B4-BE49-F238E27FC236}">
              <a16:creationId xmlns:a16="http://schemas.microsoft.com/office/drawing/2014/main" id="{BCB642A3-F8F7-4DAA-B269-FF9FCE2C5805}"/>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10" name="Text Box 2917">
          <a:extLst>
            <a:ext uri="{FF2B5EF4-FFF2-40B4-BE49-F238E27FC236}">
              <a16:creationId xmlns:a16="http://schemas.microsoft.com/office/drawing/2014/main" id="{05C9141E-5891-4D79-92B9-20871B168059}"/>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11" name="Text Box 2914">
          <a:extLst>
            <a:ext uri="{FF2B5EF4-FFF2-40B4-BE49-F238E27FC236}">
              <a16:creationId xmlns:a16="http://schemas.microsoft.com/office/drawing/2014/main" id="{9337BA9E-DD5B-4C92-95A8-940A7A1C8643}"/>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12" name="Text Box 2915">
          <a:extLst>
            <a:ext uri="{FF2B5EF4-FFF2-40B4-BE49-F238E27FC236}">
              <a16:creationId xmlns:a16="http://schemas.microsoft.com/office/drawing/2014/main" id="{16910442-FB8C-4651-8E46-0AC62466358C}"/>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13" name="Text Box 2916">
          <a:extLst>
            <a:ext uri="{FF2B5EF4-FFF2-40B4-BE49-F238E27FC236}">
              <a16:creationId xmlns:a16="http://schemas.microsoft.com/office/drawing/2014/main" id="{B5A17CD9-24ED-4F19-A921-801A4A38B8C8}"/>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14" name="Text Box 2917">
          <a:extLst>
            <a:ext uri="{FF2B5EF4-FFF2-40B4-BE49-F238E27FC236}">
              <a16:creationId xmlns:a16="http://schemas.microsoft.com/office/drawing/2014/main" id="{9CC9E183-21AD-4CA4-B1A7-937B42CE9EC9}"/>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15" name="Text Box 2918">
          <a:extLst>
            <a:ext uri="{FF2B5EF4-FFF2-40B4-BE49-F238E27FC236}">
              <a16:creationId xmlns:a16="http://schemas.microsoft.com/office/drawing/2014/main" id="{B6BEEC7B-9B5F-4360-ACA0-CF3E35623B19}"/>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16" name="Text Box 2914">
          <a:extLst>
            <a:ext uri="{FF2B5EF4-FFF2-40B4-BE49-F238E27FC236}">
              <a16:creationId xmlns:a16="http://schemas.microsoft.com/office/drawing/2014/main" id="{9ADDF18E-C245-4C1E-A1D9-04B68D558B01}"/>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17" name="Text Box 2915">
          <a:extLst>
            <a:ext uri="{FF2B5EF4-FFF2-40B4-BE49-F238E27FC236}">
              <a16:creationId xmlns:a16="http://schemas.microsoft.com/office/drawing/2014/main" id="{8AE0D345-CB9C-46E4-96DC-00C4314EEF11}"/>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18" name="Text Box 2916">
          <a:extLst>
            <a:ext uri="{FF2B5EF4-FFF2-40B4-BE49-F238E27FC236}">
              <a16:creationId xmlns:a16="http://schemas.microsoft.com/office/drawing/2014/main" id="{398886F6-0D1E-4179-8E62-38519F3B270F}"/>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19" name="Text Box 2917">
          <a:extLst>
            <a:ext uri="{FF2B5EF4-FFF2-40B4-BE49-F238E27FC236}">
              <a16:creationId xmlns:a16="http://schemas.microsoft.com/office/drawing/2014/main" id="{8F93EDB4-EA9A-4B90-B42C-25CB5580EFC5}"/>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20" name="Text Box 2918">
          <a:extLst>
            <a:ext uri="{FF2B5EF4-FFF2-40B4-BE49-F238E27FC236}">
              <a16:creationId xmlns:a16="http://schemas.microsoft.com/office/drawing/2014/main" id="{54FEE393-D1EF-41AC-B947-A2B66E9F05EC}"/>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21" name="Text Box 2914">
          <a:extLst>
            <a:ext uri="{FF2B5EF4-FFF2-40B4-BE49-F238E27FC236}">
              <a16:creationId xmlns:a16="http://schemas.microsoft.com/office/drawing/2014/main" id="{ED7254A2-D027-40A1-B187-A490FAA3E4F9}"/>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22" name="Text Box 2915">
          <a:extLst>
            <a:ext uri="{FF2B5EF4-FFF2-40B4-BE49-F238E27FC236}">
              <a16:creationId xmlns:a16="http://schemas.microsoft.com/office/drawing/2014/main" id="{75A45869-9EC9-438A-A119-84125289CB15}"/>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23" name="Text Box 2916">
          <a:extLst>
            <a:ext uri="{FF2B5EF4-FFF2-40B4-BE49-F238E27FC236}">
              <a16:creationId xmlns:a16="http://schemas.microsoft.com/office/drawing/2014/main" id="{DD1AD0EB-3A5F-41A9-8C08-84A12FAC4997}"/>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24" name="Text Box 2917">
          <a:extLst>
            <a:ext uri="{FF2B5EF4-FFF2-40B4-BE49-F238E27FC236}">
              <a16:creationId xmlns:a16="http://schemas.microsoft.com/office/drawing/2014/main" id="{532EEBFE-B4B2-4994-B734-8954BCC0E600}"/>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25" name="Text Box 2918">
          <a:extLst>
            <a:ext uri="{FF2B5EF4-FFF2-40B4-BE49-F238E27FC236}">
              <a16:creationId xmlns:a16="http://schemas.microsoft.com/office/drawing/2014/main" id="{1B84DD85-6CC1-4122-B02E-B800681B2986}"/>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26" name="Text Box 2914">
          <a:extLst>
            <a:ext uri="{FF2B5EF4-FFF2-40B4-BE49-F238E27FC236}">
              <a16:creationId xmlns:a16="http://schemas.microsoft.com/office/drawing/2014/main" id="{14693F66-06FF-4CB6-9D7F-048E95664DD1}"/>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27" name="Text Box 2915">
          <a:extLst>
            <a:ext uri="{FF2B5EF4-FFF2-40B4-BE49-F238E27FC236}">
              <a16:creationId xmlns:a16="http://schemas.microsoft.com/office/drawing/2014/main" id="{5F885878-4749-40E4-9510-778695D8F591}"/>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28" name="Text Box 2916">
          <a:extLst>
            <a:ext uri="{FF2B5EF4-FFF2-40B4-BE49-F238E27FC236}">
              <a16:creationId xmlns:a16="http://schemas.microsoft.com/office/drawing/2014/main" id="{74F6D477-8445-46EB-99E1-9FA3EB70884D}"/>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29" name="Text Box 2917">
          <a:extLst>
            <a:ext uri="{FF2B5EF4-FFF2-40B4-BE49-F238E27FC236}">
              <a16:creationId xmlns:a16="http://schemas.microsoft.com/office/drawing/2014/main" id="{B7CA5A13-4D2E-40DD-B8E2-87B5C6F68E3F}"/>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30" name="Text Box 2918">
          <a:extLst>
            <a:ext uri="{FF2B5EF4-FFF2-40B4-BE49-F238E27FC236}">
              <a16:creationId xmlns:a16="http://schemas.microsoft.com/office/drawing/2014/main" id="{A3DC86CF-2798-48B3-96E3-830F01DA179F}"/>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31" name="Text Box 2914">
          <a:extLst>
            <a:ext uri="{FF2B5EF4-FFF2-40B4-BE49-F238E27FC236}">
              <a16:creationId xmlns:a16="http://schemas.microsoft.com/office/drawing/2014/main" id="{0F38C7F9-2B4A-4F87-89D3-1054EECC255E}"/>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32" name="Text Box 2915">
          <a:extLst>
            <a:ext uri="{FF2B5EF4-FFF2-40B4-BE49-F238E27FC236}">
              <a16:creationId xmlns:a16="http://schemas.microsoft.com/office/drawing/2014/main" id="{B29549D2-6249-421E-98BB-ABC8AF70794E}"/>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33" name="Text Box 2916">
          <a:extLst>
            <a:ext uri="{FF2B5EF4-FFF2-40B4-BE49-F238E27FC236}">
              <a16:creationId xmlns:a16="http://schemas.microsoft.com/office/drawing/2014/main" id="{E9773B7E-C756-42AB-A640-3C033F4ED2CA}"/>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34" name="Text Box 2917">
          <a:extLst>
            <a:ext uri="{FF2B5EF4-FFF2-40B4-BE49-F238E27FC236}">
              <a16:creationId xmlns:a16="http://schemas.microsoft.com/office/drawing/2014/main" id="{98BA9554-DA7E-4D37-AFB4-A44DF7A24EED}"/>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35" name="Text Box 2918">
          <a:extLst>
            <a:ext uri="{FF2B5EF4-FFF2-40B4-BE49-F238E27FC236}">
              <a16:creationId xmlns:a16="http://schemas.microsoft.com/office/drawing/2014/main" id="{FCF672A1-9058-49FA-B787-498DDC506EB7}"/>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36" name="Text Box 2914">
          <a:extLst>
            <a:ext uri="{FF2B5EF4-FFF2-40B4-BE49-F238E27FC236}">
              <a16:creationId xmlns:a16="http://schemas.microsoft.com/office/drawing/2014/main" id="{D102A5FE-9E23-45E2-8E22-74AC52C63646}"/>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37" name="Text Box 2915">
          <a:extLst>
            <a:ext uri="{FF2B5EF4-FFF2-40B4-BE49-F238E27FC236}">
              <a16:creationId xmlns:a16="http://schemas.microsoft.com/office/drawing/2014/main" id="{BE830E7C-7D21-471D-974B-8ACC81033DA9}"/>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38" name="Text Box 2916">
          <a:extLst>
            <a:ext uri="{FF2B5EF4-FFF2-40B4-BE49-F238E27FC236}">
              <a16:creationId xmlns:a16="http://schemas.microsoft.com/office/drawing/2014/main" id="{30308393-BF82-4D34-ACA2-519946FE4B59}"/>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39" name="Text Box 2917">
          <a:extLst>
            <a:ext uri="{FF2B5EF4-FFF2-40B4-BE49-F238E27FC236}">
              <a16:creationId xmlns:a16="http://schemas.microsoft.com/office/drawing/2014/main" id="{6AA7ADBF-9BF7-4714-B72B-8637A412E6BE}"/>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40" name="Text Box 2918">
          <a:extLst>
            <a:ext uri="{FF2B5EF4-FFF2-40B4-BE49-F238E27FC236}">
              <a16:creationId xmlns:a16="http://schemas.microsoft.com/office/drawing/2014/main" id="{72BA9362-3F0D-41FF-8D4F-D9BCBEA50E2B}"/>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41" name="Text Box 2914">
          <a:extLst>
            <a:ext uri="{FF2B5EF4-FFF2-40B4-BE49-F238E27FC236}">
              <a16:creationId xmlns:a16="http://schemas.microsoft.com/office/drawing/2014/main" id="{31D8A25B-E659-4A8B-AA30-52A60802BCB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42" name="Text Box 2915">
          <a:extLst>
            <a:ext uri="{FF2B5EF4-FFF2-40B4-BE49-F238E27FC236}">
              <a16:creationId xmlns:a16="http://schemas.microsoft.com/office/drawing/2014/main" id="{2A76D98E-55EC-4ADB-A678-530D0029B2F2}"/>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43" name="Text Box 2916">
          <a:extLst>
            <a:ext uri="{FF2B5EF4-FFF2-40B4-BE49-F238E27FC236}">
              <a16:creationId xmlns:a16="http://schemas.microsoft.com/office/drawing/2014/main" id="{22893C43-91DC-437D-BAAC-632A7E0A2A55}"/>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44" name="Text Box 2917">
          <a:extLst>
            <a:ext uri="{FF2B5EF4-FFF2-40B4-BE49-F238E27FC236}">
              <a16:creationId xmlns:a16="http://schemas.microsoft.com/office/drawing/2014/main" id="{5041C7EA-0340-46F8-84BC-53D7707402C9}"/>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45" name="Text Box 2918">
          <a:extLst>
            <a:ext uri="{FF2B5EF4-FFF2-40B4-BE49-F238E27FC236}">
              <a16:creationId xmlns:a16="http://schemas.microsoft.com/office/drawing/2014/main" id="{0CF0144C-9BD1-4633-B887-3F994D392730}"/>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46" name="Text Box 2914">
          <a:extLst>
            <a:ext uri="{FF2B5EF4-FFF2-40B4-BE49-F238E27FC236}">
              <a16:creationId xmlns:a16="http://schemas.microsoft.com/office/drawing/2014/main" id="{06ACFC17-1892-4699-8E4F-F94D993D5EFA}"/>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47" name="Text Box 2915">
          <a:extLst>
            <a:ext uri="{FF2B5EF4-FFF2-40B4-BE49-F238E27FC236}">
              <a16:creationId xmlns:a16="http://schemas.microsoft.com/office/drawing/2014/main" id="{06861410-965C-4873-A5E3-7789940BCA85}"/>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48" name="Text Box 2916">
          <a:extLst>
            <a:ext uri="{FF2B5EF4-FFF2-40B4-BE49-F238E27FC236}">
              <a16:creationId xmlns:a16="http://schemas.microsoft.com/office/drawing/2014/main" id="{CE4BCB0D-ECD4-4316-A7D4-7A4412EAC713}"/>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49" name="Text Box 2917">
          <a:extLst>
            <a:ext uri="{FF2B5EF4-FFF2-40B4-BE49-F238E27FC236}">
              <a16:creationId xmlns:a16="http://schemas.microsoft.com/office/drawing/2014/main" id="{EFA0B58B-6D96-4E02-A0B4-8FA1FAF199D6}"/>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50" name="Text Box 2914">
          <a:extLst>
            <a:ext uri="{FF2B5EF4-FFF2-40B4-BE49-F238E27FC236}">
              <a16:creationId xmlns:a16="http://schemas.microsoft.com/office/drawing/2014/main" id="{CCA0798F-BEF0-4917-9B42-4279B713E0F7}"/>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51" name="Text Box 2915">
          <a:extLst>
            <a:ext uri="{FF2B5EF4-FFF2-40B4-BE49-F238E27FC236}">
              <a16:creationId xmlns:a16="http://schemas.microsoft.com/office/drawing/2014/main" id="{D5089ABC-02AE-469F-B53C-1421560B8B6B}"/>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52" name="Text Box 2916">
          <a:extLst>
            <a:ext uri="{FF2B5EF4-FFF2-40B4-BE49-F238E27FC236}">
              <a16:creationId xmlns:a16="http://schemas.microsoft.com/office/drawing/2014/main" id="{54B43550-4DA5-4B2C-8A36-FC01C3938484}"/>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53" name="Text Box 2917">
          <a:extLst>
            <a:ext uri="{FF2B5EF4-FFF2-40B4-BE49-F238E27FC236}">
              <a16:creationId xmlns:a16="http://schemas.microsoft.com/office/drawing/2014/main" id="{94F11ECB-67EE-4680-A407-CCCA7C61F6A1}"/>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54" name="Text Box 2918">
          <a:extLst>
            <a:ext uri="{FF2B5EF4-FFF2-40B4-BE49-F238E27FC236}">
              <a16:creationId xmlns:a16="http://schemas.microsoft.com/office/drawing/2014/main" id="{3E1FB485-DDF6-43B7-A798-6FB53CE6C965}"/>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55" name="Text Box 2914">
          <a:extLst>
            <a:ext uri="{FF2B5EF4-FFF2-40B4-BE49-F238E27FC236}">
              <a16:creationId xmlns:a16="http://schemas.microsoft.com/office/drawing/2014/main" id="{130B6D49-C8D5-4E6E-9BAF-73384BA01C51}"/>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56" name="Text Box 2915">
          <a:extLst>
            <a:ext uri="{FF2B5EF4-FFF2-40B4-BE49-F238E27FC236}">
              <a16:creationId xmlns:a16="http://schemas.microsoft.com/office/drawing/2014/main" id="{639D275C-FF21-4EF3-9B79-9AADB603089C}"/>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57" name="Text Box 2916">
          <a:extLst>
            <a:ext uri="{FF2B5EF4-FFF2-40B4-BE49-F238E27FC236}">
              <a16:creationId xmlns:a16="http://schemas.microsoft.com/office/drawing/2014/main" id="{7D53DC84-2836-4118-9939-4F24A0756230}"/>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58" name="Text Box 2917">
          <a:extLst>
            <a:ext uri="{FF2B5EF4-FFF2-40B4-BE49-F238E27FC236}">
              <a16:creationId xmlns:a16="http://schemas.microsoft.com/office/drawing/2014/main" id="{2773953D-48C4-40AC-A7DB-70ACD13C05DE}"/>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59" name="Text Box 2914">
          <a:extLst>
            <a:ext uri="{FF2B5EF4-FFF2-40B4-BE49-F238E27FC236}">
              <a16:creationId xmlns:a16="http://schemas.microsoft.com/office/drawing/2014/main" id="{D29753B0-D91B-429A-AFA2-A2A3D7F9E893}"/>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60" name="Text Box 2915">
          <a:extLst>
            <a:ext uri="{FF2B5EF4-FFF2-40B4-BE49-F238E27FC236}">
              <a16:creationId xmlns:a16="http://schemas.microsoft.com/office/drawing/2014/main" id="{C0136FE4-5950-4321-A1CD-9F7DCD87779F}"/>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61" name="Text Box 2916">
          <a:extLst>
            <a:ext uri="{FF2B5EF4-FFF2-40B4-BE49-F238E27FC236}">
              <a16:creationId xmlns:a16="http://schemas.microsoft.com/office/drawing/2014/main" id="{131B2973-D390-408A-BA4C-F92B42AA3CF5}"/>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62" name="Text Box 2917">
          <a:extLst>
            <a:ext uri="{FF2B5EF4-FFF2-40B4-BE49-F238E27FC236}">
              <a16:creationId xmlns:a16="http://schemas.microsoft.com/office/drawing/2014/main" id="{5495DE90-1779-4A72-9B66-E306CE6C6241}"/>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63" name="Text Box 2918">
          <a:extLst>
            <a:ext uri="{FF2B5EF4-FFF2-40B4-BE49-F238E27FC236}">
              <a16:creationId xmlns:a16="http://schemas.microsoft.com/office/drawing/2014/main" id="{E1FFEAE9-BAF3-4881-A546-C7B103CDF53E}"/>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64" name="Text Box 2914">
          <a:extLst>
            <a:ext uri="{FF2B5EF4-FFF2-40B4-BE49-F238E27FC236}">
              <a16:creationId xmlns:a16="http://schemas.microsoft.com/office/drawing/2014/main" id="{963AA50B-8AC2-4AE4-82A7-9B46B7D6D277}"/>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65" name="Text Box 2915">
          <a:extLst>
            <a:ext uri="{FF2B5EF4-FFF2-40B4-BE49-F238E27FC236}">
              <a16:creationId xmlns:a16="http://schemas.microsoft.com/office/drawing/2014/main" id="{1E7AAAEF-B674-4379-B0DD-B6D20AEF2912}"/>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66" name="Text Box 2916">
          <a:extLst>
            <a:ext uri="{FF2B5EF4-FFF2-40B4-BE49-F238E27FC236}">
              <a16:creationId xmlns:a16="http://schemas.microsoft.com/office/drawing/2014/main" id="{3B0CBCD6-2E46-42DB-825A-976A8294B61A}"/>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67" name="Text Box 2917">
          <a:extLst>
            <a:ext uri="{FF2B5EF4-FFF2-40B4-BE49-F238E27FC236}">
              <a16:creationId xmlns:a16="http://schemas.microsoft.com/office/drawing/2014/main" id="{91FDF8DB-E440-4608-A0EF-7D85546DB0DB}"/>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68" name="Text Box 2918">
          <a:extLst>
            <a:ext uri="{FF2B5EF4-FFF2-40B4-BE49-F238E27FC236}">
              <a16:creationId xmlns:a16="http://schemas.microsoft.com/office/drawing/2014/main" id="{3033339D-C78A-4E80-AC06-D28CC2098FF8}"/>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69" name="Text Box 2914">
          <a:extLst>
            <a:ext uri="{FF2B5EF4-FFF2-40B4-BE49-F238E27FC236}">
              <a16:creationId xmlns:a16="http://schemas.microsoft.com/office/drawing/2014/main" id="{4925D9EE-A6B2-4FB6-9177-7C9FD62CE42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70" name="Text Box 2915">
          <a:extLst>
            <a:ext uri="{FF2B5EF4-FFF2-40B4-BE49-F238E27FC236}">
              <a16:creationId xmlns:a16="http://schemas.microsoft.com/office/drawing/2014/main" id="{0C76B4EE-EF27-4CA1-9F48-F8F7CAEBCD3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71" name="Text Box 2916">
          <a:extLst>
            <a:ext uri="{FF2B5EF4-FFF2-40B4-BE49-F238E27FC236}">
              <a16:creationId xmlns:a16="http://schemas.microsoft.com/office/drawing/2014/main" id="{2CEE458E-34E2-44A2-98FC-CBA05EF38F3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72" name="Text Box 2917">
          <a:extLst>
            <a:ext uri="{FF2B5EF4-FFF2-40B4-BE49-F238E27FC236}">
              <a16:creationId xmlns:a16="http://schemas.microsoft.com/office/drawing/2014/main" id="{A9141B5B-0B01-41D4-8144-0484BFFEDC1E}"/>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73" name="Text Box 2918">
          <a:extLst>
            <a:ext uri="{FF2B5EF4-FFF2-40B4-BE49-F238E27FC236}">
              <a16:creationId xmlns:a16="http://schemas.microsoft.com/office/drawing/2014/main" id="{2BC24679-C8CC-4842-8A59-B93C2040886B}"/>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74" name="Text Box 2914">
          <a:extLst>
            <a:ext uri="{FF2B5EF4-FFF2-40B4-BE49-F238E27FC236}">
              <a16:creationId xmlns:a16="http://schemas.microsoft.com/office/drawing/2014/main" id="{A6C4F105-E025-4375-8587-A29E7B4E44B9}"/>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75" name="Text Box 2915">
          <a:extLst>
            <a:ext uri="{FF2B5EF4-FFF2-40B4-BE49-F238E27FC236}">
              <a16:creationId xmlns:a16="http://schemas.microsoft.com/office/drawing/2014/main" id="{AEE1B253-E6DB-41A9-8D8D-3BCD3174CE7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76" name="Text Box 2916">
          <a:extLst>
            <a:ext uri="{FF2B5EF4-FFF2-40B4-BE49-F238E27FC236}">
              <a16:creationId xmlns:a16="http://schemas.microsoft.com/office/drawing/2014/main" id="{77A7FB6C-AB1F-4E21-9412-63B10544FA0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77" name="Text Box 2917">
          <a:extLst>
            <a:ext uri="{FF2B5EF4-FFF2-40B4-BE49-F238E27FC236}">
              <a16:creationId xmlns:a16="http://schemas.microsoft.com/office/drawing/2014/main" id="{F6B8A49F-C03B-4CE1-91AB-F157C8C09ADC}"/>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78" name="Text Box 2918">
          <a:extLst>
            <a:ext uri="{FF2B5EF4-FFF2-40B4-BE49-F238E27FC236}">
              <a16:creationId xmlns:a16="http://schemas.microsoft.com/office/drawing/2014/main" id="{65810D90-7B68-45D9-9E06-0ED61141CBC5}"/>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79" name="Text Box 2914">
          <a:extLst>
            <a:ext uri="{FF2B5EF4-FFF2-40B4-BE49-F238E27FC236}">
              <a16:creationId xmlns:a16="http://schemas.microsoft.com/office/drawing/2014/main" id="{9CAC94BF-71BA-46A1-B25A-14AAA41D60DF}"/>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80" name="Text Box 2915">
          <a:extLst>
            <a:ext uri="{FF2B5EF4-FFF2-40B4-BE49-F238E27FC236}">
              <a16:creationId xmlns:a16="http://schemas.microsoft.com/office/drawing/2014/main" id="{4E807253-FCAA-4261-9551-986CB4AE6CEA}"/>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81" name="Text Box 2916">
          <a:extLst>
            <a:ext uri="{FF2B5EF4-FFF2-40B4-BE49-F238E27FC236}">
              <a16:creationId xmlns:a16="http://schemas.microsoft.com/office/drawing/2014/main" id="{B32EAF1B-7BD3-4ACF-8372-2FA3FD82DD1E}"/>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82" name="Text Box 2917">
          <a:extLst>
            <a:ext uri="{FF2B5EF4-FFF2-40B4-BE49-F238E27FC236}">
              <a16:creationId xmlns:a16="http://schemas.microsoft.com/office/drawing/2014/main" id="{67917D7E-C0CA-4B35-A47E-73D2CA6453E9}"/>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83" name="Text Box 2918">
          <a:extLst>
            <a:ext uri="{FF2B5EF4-FFF2-40B4-BE49-F238E27FC236}">
              <a16:creationId xmlns:a16="http://schemas.microsoft.com/office/drawing/2014/main" id="{588547C9-4FA0-4C2D-8EFB-18F51F8BDEA1}"/>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84" name="Text Box 2914">
          <a:extLst>
            <a:ext uri="{FF2B5EF4-FFF2-40B4-BE49-F238E27FC236}">
              <a16:creationId xmlns:a16="http://schemas.microsoft.com/office/drawing/2014/main" id="{6621CC74-2F4A-4864-895E-3A7629D80191}"/>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85" name="Text Box 2915">
          <a:extLst>
            <a:ext uri="{FF2B5EF4-FFF2-40B4-BE49-F238E27FC236}">
              <a16:creationId xmlns:a16="http://schemas.microsoft.com/office/drawing/2014/main" id="{A0ED2EC9-F1EC-40B2-8A1F-EBDE6D0DA76C}"/>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86" name="Text Box 2916">
          <a:extLst>
            <a:ext uri="{FF2B5EF4-FFF2-40B4-BE49-F238E27FC236}">
              <a16:creationId xmlns:a16="http://schemas.microsoft.com/office/drawing/2014/main" id="{12AC3882-2562-4564-B0AB-E02A5D863924}"/>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87" name="Text Box 2917">
          <a:extLst>
            <a:ext uri="{FF2B5EF4-FFF2-40B4-BE49-F238E27FC236}">
              <a16:creationId xmlns:a16="http://schemas.microsoft.com/office/drawing/2014/main" id="{1A5343B4-8772-44D9-B622-840E9F0C60E0}"/>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488" name="Text Box 2918">
          <a:extLst>
            <a:ext uri="{FF2B5EF4-FFF2-40B4-BE49-F238E27FC236}">
              <a16:creationId xmlns:a16="http://schemas.microsoft.com/office/drawing/2014/main" id="{85385A3C-44EA-460B-AE27-B86AA2C42DA0}"/>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89" name="Text Box 2914">
          <a:extLst>
            <a:ext uri="{FF2B5EF4-FFF2-40B4-BE49-F238E27FC236}">
              <a16:creationId xmlns:a16="http://schemas.microsoft.com/office/drawing/2014/main" id="{F3FC51D6-8F8E-41EB-9524-316799944B49}"/>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90" name="Text Box 2915">
          <a:extLst>
            <a:ext uri="{FF2B5EF4-FFF2-40B4-BE49-F238E27FC236}">
              <a16:creationId xmlns:a16="http://schemas.microsoft.com/office/drawing/2014/main" id="{7B09BCAA-4A8C-4284-B6B3-93011787D26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91" name="Text Box 2916">
          <a:extLst>
            <a:ext uri="{FF2B5EF4-FFF2-40B4-BE49-F238E27FC236}">
              <a16:creationId xmlns:a16="http://schemas.microsoft.com/office/drawing/2014/main" id="{3318ACC6-5166-44B4-BA86-B57EC6690043}"/>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92" name="Text Box 2917">
          <a:extLst>
            <a:ext uri="{FF2B5EF4-FFF2-40B4-BE49-F238E27FC236}">
              <a16:creationId xmlns:a16="http://schemas.microsoft.com/office/drawing/2014/main" id="{6E3D430C-7E3B-4E2F-A261-8E75333CE3FF}"/>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93" name="Text Box 2918">
          <a:extLst>
            <a:ext uri="{FF2B5EF4-FFF2-40B4-BE49-F238E27FC236}">
              <a16:creationId xmlns:a16="http://schemas.microsoft.com/office/drawing/2014/main" id="{EB674C5C-1D2D-470E-9F1E-8CA32738E6EC}"/>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94" name="Text Box 2914">
          <a:extLst>
            <a:ext uri="{FF2B5EF4-FFF2-40B4-BE49-F238E27FC236}">
              <a16:creationId xmlns:a16="http://schemas.microsoft.com/office/drawing/2014/main" id="{23043D07-A7DB-46CA-8E13-B2EE246C7EDC}"/>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95" name="Text Box 2915">
          <a:extLst>
            <a:ext uri="{FF2B5EF4-FFF2-40B4-BE49-F238E27FC236}">
              <a16:creationId xmlns:a16="http://schemas.microsoft.com/office/drawing/2014/main" id="{C745417F-E5D3-485D-80D8-6231C256BA63}"/>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96" name="Text Box 2916">
          <a:extLst>
            <a:ext uri="{FF2B5EF4-FFF2-40B4-BE49-F238E27FC236}">
              <a16:creationId xmlns:a16="http://schemas.microsoft.com/office/drawing/2014/main" id="{B151E8DF-69AE-4B0D-89CE-DD16679AFE7E}"/>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97" name="Text Box 2917">
          <a:extLst>
            <a:ext uri="{FF2B5EF4-FFF2-40B4-BE49-F238E27FC236}">
              <a16:creationId xmlns:a16="http://schemas.microsoft.com/office/drawing/2014/main" id="{7C8086DF-9A4B-4572-90C6-3A698C8FE976}"/>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98" name="Text Box 2914">
          <a:extLst>
            <a:ext uri="{FF2B5EF4-FFF2-40B4-BE49-F238E27FC236}">
              <a16:creationId xmlns:a16="http://schemas.microsoft.com/office/drawing/2014/main" id="{20C65C98-6055-4684-85E8-DBA72BCFC9CD}"/>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499" name="Text Box 2915">
          <a:extLst>
            <a:ext uri="{FF2B5EF4-FFF2-40B4-BE49-F238E27FC236}">
              <a16:creationId xmlns:a16="http://schemas.microsoft.com/office/drawing/2014/main" id="{496FBCE7-0CF0-4003-9F6F-AFC9A11E037B}"/>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00" name="Text Box 2916">
          <a:extLst>
            <a:ext uri="{FF2B5EF4-FFF2-40B4-BE49-F238E27FC236}">
              <a16:creationId xmlns:a16="http://schemas.microsoft.com/office/drawing/2014/main" id="{018DAD84-75E7-4815-91F7-D0DE38A3B1F5}"/>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01" name="Text Box 2917">
          <a:extLst>
            <a:ext uri="{FF2B5EF4-FFF2-40B4-BE49-F238E27FC236}">
              <a16:creationId xmlns:a16="http://schemas.microsoft.com/office/drawing/2014/main" id="{FF9956E0-538E-4E80-BBC6-AB0092AB9D67}"/>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02" name="Text Box 2918">
          <a:extLst>
            <a:ext uri="{FF2B5EF4-FFF2-40B4-BE49-F238E27FC236}">
              <a16:creationId xmlns:a16="http://schemas.microsoft.com/office/drawing/2014/main" id="{4142DF7E-6CEF-4D92-B44C-0F0E20DC0A87}"/>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03" name="Text Box 2914">
          <a:extLst>
            <a:ext uri="{FF2B5EF4-FFF2-40B4-BE49-F238E27FC236}">
              <a16:creationId xmlns:a16="http://schemas.microsoft.com/office/drawing/2014/main" id="{C3C75295-A35F-4395-A72E-57A8A7B278BA}"/>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04" name="Text Box 2915">
          <a:extLst>
            <a:ext uri="{FF2B5EF4-FFF2-40B4-BE49-F238E27FC236}">
              <a16:creationId xmlns:a16="http://schemas.microsoft.com/office/drawing/2014/main" id="{1961E718-57D9-412F-AACA-A7312142C3A6}"/>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05" name="Text Box 2916">
          <a:extLst>
            <a:ext uri="{FF2B5EF4-FFF2-40B4-BE49-F238E27FC236}">
              <a16:creationId xmlns:a16="http://schemas.microsoft.com/office/drawing/2014/main" id="{460ED20E-E635-4FAF-B759-1E3E6A38BEAD}"/>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06" name="Text Box 2917">
          <a:extLst>
            <a:ext uri="{FF2B5EF4-FFF2-40B4-BE49-F238E27FC236}">
              <a16:creationId xmlns:a16="http://schemas.microsoft.com/office/drawing/2014/main" id="{2929F417-5DBB-41B6-9F0D-400B35908342}"/>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07" name="Text Box 2914">
          <a:extLst>
            <a:ext uri="{FF2B5EF4-FFF2-40B4-BE49-F238E27FC236}">
              <a16:creationId xmlns:a16="http://schemas.microsoft.com/office/drawing/2014/main" id="{37DD8895-7B74-4F01-A8B4-8FEA9FBE19BC}"/>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08" name="Text Box 2915">
          <a:extLst>
            <a:ext uri="{FF2B5EF4-FFF2-40B4-BE49-F238E27FC236}">
              <a16:creationId xmlns:a16="http://schemas.microsoft.com/office/drawing/2014/main" id="{21F9A66C-E792-43BA-A038-9786F803DAC9}"/>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09" name="Text Box 2916">
          <a:extLst>
            <a:ext uri="{FF2B5EF4-FFF2-40B4-BE49-F238E27FC236}">
              <a16:creationId xmlns:a16="http://schemas.microsoft.com/office/drawing/2014/main" id="{2C7B9B6C-ED0B-4ADC-9610-A0C35B56D42E}"/>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10" name="Text Box 2917">
          <a:extLst>
            <a:ext uri="{FF2B5EF4-FFF2-40B4-BE49-F238E27FC236}">
              <a16:creationId xmlns:a16="http://schemas.microsoft.com/office/drawing/2014/main" id="{3FFA1DC0-6269-4308-9B21-4CD6199A777E}"/>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11" name="Text Box 2918">
          <a:extLst>
            <a:ext uri="{FF2B5EF4-FFF2-40B4-BE49-F238E27FC236}">
              <a16:creationId xmlns:a16="http://schemas.microsoft.com/office/drawing/2014/main" id="{F12411B9-E38D-4E8D-9552-930370F36005}"/>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12" name="Text Box 2914">
          <a:extLst>
            <a:ext uri="{FF2B5EF4-FFF2-40B4-BE49-F238E27FC236}">
              <a16:creationId xmlns:a16="http://schemas.microsoft.com/office/drawing/2014/main" id="{CFB9E995-328F-421E-B947-582C39D959AB}"/>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13" name="Text Box 2915">
          <a:extLst>
            <a:ext uri="{FF2B5EF4-FFF2-40B4-BE49-F238E27FC236}">
              <a16:creationId xmlns:a16="http://schemas.microsoft.com/office/drawing/2014/main" id="{C6954F9C-E913-472D-9EAB-CB42368DEBC3}"/>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14" name="Text Box 2916">
          <a:extLst>
            <a:ext uri="{FF2B5EF4-FFF2-40B4-BE49-F238E27FC236}">
              <a16:creationId xmlns:a16="http://schemas.microsoft.com/office/drawing/2014/main" id="{10FB118A-26FB-4129-B798-E3559F84C8E6}"/>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15" name="Text Box 2917">
          <a:extLst>
            <a:ext uri="{FF2B5EF4-FFF2-40B4-BE49-F238E27FC236}">
              <a16:creationId xmlns:a16="http://schemas.microsoft.com/office/drawing/2014/main" id="{89AFF4E2-3CE3-419B-831B-3AAA71B9F5F5}"/>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16" name="Text Box 2918">
          <a:extLst>
            <a:ext uri="{FF2B5EF4-FFF2-40B4-BE49-F238E27FC236}">
              <a16:creationId xmlns:a16="http://schemas.microsoft.com/office/drawing/2014/main" id="{647BF1FE-0F83-42BA-94CE-E8B1FE58CC64}"/>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17" name="Text Box 2914">
          <a:extLst>
            <a:ext uri="{FF2B5EF4-FFF2-40B4-BE49-F238E27FC236}">
              <a16:creationId xmlns:a16="http://schemas.microsoft.com/office/drawing/2014/main" id="{BAE080C4-9C74-4D9D-B913-8E547D6B97DC}"/>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18" name="Text Box 2915">
          <a:extLst>
            <a:ext uri="{FF2B5EF4-FFF2-40B4-BE49-F238E27FC236}">
              <a16:creationId xmlns:a16="http://schemas.microsoft.com/office/drawing/2014/main" id="{B8B08298-77C0-4054-951A-D772749922E5}"/>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19" name="Text Box 2916">
          <a:extLst>
            <a:ext uri="{FF2B5EF4-FFF2-40B4-BE49-F238E27FC236}">
              <a16:creationId xmlns:a16="http://schemas.microsoft.com/office/drawing/2014/main" id="{4EE223E7-C4D8-4166-B1A5-291CBEAA25CE}"/>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20" name="Text Box 2917">
          <a:extLst>
            <a:ext uri="{FF2B5EF4-FFF2-40B4-BE49-F238E27FC236}">
              <a16:creationId xmlns:a16="http://schemas.microsoft.com/office/drawing/2014/main" id="{0D54D4DF-BA47-46C1-9C6D-F582058CEDD0}"/>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21" name="Text Box 2918">
          <a:extLst>
            <a:ext uri="{FF2B5EF4-FFF2-40B4-BE49-F238E27FC236}">
              <a16:creationId xmlns:a16="http://schemas.microsoft.com/office/drawing/2014/main" id="{EABD3B70-CA19-4665-A83A-06AE56E7FB16}"/>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22" name="Text Box 2914">
          <a:extLst>
            <a:ext uri="{FF2B5EF4-FFF2-40B4-BE49-F238E27FC236}">
              <a16:creationId xmlns:a16="http://schemas.microsoft.com/office/drawing/2014/main" id="{05122D54-80D7-4E4E-84E3-2B4E97D1147C}"/>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23" name="Text Box 2915">
          <a:extLst>
            <a:ext uri="{FF2B5EF4-FFF2-40B4-BE49-F238E27FC236}">
              <a16:creationId xmlns:a16="http://schemas.microsoft.com/office/drawing/2014/main" id="{3411C81E-CEC5-4E5F-93F4-7A180BC93380}"/>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24" name="Text Box 2916">
          <a:extLst>
            <a:ext uri="{FF2B5EF4-FFF2-40B4-BE49-F238E27FC236}">
              <a16:creationId xmlns:a16="http://schemas.microsoft.com/office/drawing/2014/main" id="{B4FAC164-C5AF-46C6-9334-459FAF22A64E}"/>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25" name="Text Box 2917">
          <a:extLst>
            <a:ext uri="{FF2B5EF4-FFF2-40B4-BE49-F238E27FC236}">
              <a16:creationId xmlns:a16="http://schemas.microsoft.com/office/drawing/2014/main" id="{E92963AB-9504-40C2-8B08-B5D7F96A2BFC}"/>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26" name="Text Box 2918">
          <a:extLst>
            <a:ext uri="{FF2B5EF4-FFF2-40B4-BE49-F238E27FC236}">
              <a16:creationId xmlns:a16="http://schemas.microsoft.com/office/drawing/2014/main" id="{0A86E734-6E5E-488C-9C37-45F37D25A571}"/>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27" name="Text Box 2914">
          <a:extLst>
            <a:ext uri="{FF2B5EF4-FFF2-40B4-BE49-F238E27FC236}">
              <a16:creationId xmlns:a16="http://schemas.microsoft.com/office/drawing/2014/main" id="{F028FA37-706C-4624-8B5A-6917A530DBEE}"/>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28" name="Text Box 2915">
          <a:extLst>
            <a:ext uri="{FF2B5EF4-FFF2-40B4-BE49-F238E27FC236}">
              <a16:creationId xmlns:a16="http://schemas.microsoft.com/office/drawing/2014/main" id="{2338BBEA-2A58-4241-BCE5-68F99F9E2C9E}"/>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29" name="Text Box 2916">
          <a:extLst>
            <a:ext uri="{FF2B5EF4-FFF2-40B4-BE49-F238E27FC236}">
              <a16:creationId xmlns:a16="http://schemas.microsoft.com/office/drawing/2014/main" id="{02F95B08-9BD0-4153-BA99-1CF1808152BB}"/>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30" name="Text Box 2917">
          <a:extLst>
            <a:ext uri="{FF2B5EF4-FFF2-40B4-BE49-F238E27FC236}">
              <a16:creationId xmlns:a16="http://schemas.microsoft.com/office/drawing/2014/main" id="{7ECDCE55-9A04-4E1A-87E5-D4859B77F2AF}"/>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31" name="Text Box 2918">
          <a:extLst>
            <a:ext uri="{FF2B5EF4-FFF2-40B4-BE49-F238E27FC236}">
              <a16:creationId xmlns:a16="http://schemas.microsoft.com/office/drawing/2014/main" id="{1E6AFFA1-E676-416F-8E0C-FCAFFF1019D7}"/>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32" name="Text Box 2914">
          <a:extLst>
            <a:ext uri="{FF2B5EF4-FFF2-40B4-BE49-F238E27FC236}">
              <a16:creationId xmlns:a16="http://schemas.microsoft.com/office/drawing/2014/main" id="{3D2E1137-14B0-45F3-AA22-80BD860F96A6}"/>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33" name="Text Box 2915">
          <a:extLst>
            <a:ext uri="{FF2B5EF4-FFF2-40B4-BE49-F238E27FC236}">
              <a16:creationId xmlns:a16="http://schemas.microsoft.com/office/drawing/2014/main" id="{E3370385-9B64-4CC4-8DC2-E62CFDF8F4C6}"/>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34" name="Text Box 2916">
          <a:extLst>
            <a:ext uri="{FF2B5EF4-FFF2-40B4-BE49-F238E27FC236}">
              <a16:creationId xmlns:a16="http://schemas.microsoft.com/office/drawing/2014/main" id="{13F4B6F4-77F1-444A-919B-B9C61C33E044}"/>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35" name="Text Box 2917">
          <a:extLst>
            <a:ext uri="{FF2B5EF4-FFF2-40B4-BE49-F238E27FC236}">
              <a16:creationId xmlns:a16="http://schemas.microsoft.com/office/drawing/2014/main" id="{05D6DE6A-25E0-43BE-958A-323C501E5515}"/>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36" name="Text Box 2918">
          <a:extLst>
            <a:ext uri="{FF2B5EF4-FFF2-40B4-BE49-F238E27FC236}">
              <a16:creationId xmlns:a16="http://schemas.microsoft.com/office/drawing/2014/main" id="{16CBE214-71FE-4408-82C2-66428A72EC48}"/>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37" name="Text Box 2914">
          <a:extLst>
            <a:ext uri="{FF2B5EF4-FFF2-40B4-BE49-F238E27FC236}">
              <a16:creationId xmlns:a16="http://schemas.microsoft.com/office/drawing/2014/main" id="{82A390BE-3112-4338-8A63-1552FFEDC813}"/>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38" name="Text Box 2915">
          <a:extLst>
            <a:ext uri="{FF2B5EF4-FFF2-40B4-BE49-F238E27FC236}">
              <a16:creationId xmlns:a16="http://schemas.microsoft.com/office/drawing/2014/main" id="{BB7918CD-D69B-41FF-9633-04303077B3F9}"/>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39" name="Text Box 2916">
          <a:extLst>
            <a:ext uri="{FF2B5EF4-FFF2-40B4-BE49-F238E27FC236}">
              <a16:creationId xmlns:a16="http://schemas.microsoft.com/office/drawing/2014/main" id="{C7D09C7E-A43E-42A3-8E04-FFB1A5755DC1}"/>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40" name="Text Box 2917">
          <a:extLst>
            <a:ext uri="{FF2B5EF4-FFF2-40B4-BE49-F238E27FC236}">
              <a16:creationId xmlns:a16="http://schemas.microsoft.com/office/drawing/2014/main" id="{76A21365-15F0-4DC9-87BF-73BE8541ECC1}"/>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41" name="Text Box 2918">
          <a:extLst>
            <a:ext uri="{FF2B5EF4-FFF2-40B4-BE49-F238E27FC236}">
              <a16:creationId xmlns:a16="http://schemas.microsoft.com/office/drawing/2014/main" id="{5CDC3E52-B4BE-467E-90F9-5C49942374A1}"/>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42" name="Text Box 2914">
          <a:extLst>
            <a:ext uri="{FF2B5EF4-FFF2-40B4-BE49-F238E27FC236}">
              <a16:creationId xmlns:a16="http://schemas.microsoft.com/office/drawing/2014/main" id="{C09DFB31-E9F1-44E0-B75D-4D1F1379B0C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43" name="Text Box 2915">
          <a:extLst>
            <a:ext uri="{FF2B5EF4-FFF2-40B4-BE49-F238E27FC236}">
              <a16:creationId xmlns:a16="http://schemas.microsoft.com/office/drawing/2014/main" id="{703CC48A-B095-44EF-A6B2-27DC81FC9E82}"/>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44" name="Text Box 2916">
          <a:extLst>
            <a:ext uri="{FF2B5EF4-FFF2-40B4-BE49-F238E27FC236}">
              <a16:creationId xmlns:a16="http://schemas.microsoft.com/office/drawing/2014/main" id="{87AAD9B0-2D33-4390-B66B-E038513C615B}"/>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45" name="Text Box 2917">
          <a:extLst>
            <a:ext uri="{FF2B5EF4-FFF2-40B4-BE49-F238E27FC236}">
              <a16:creationId xmlns:a16="http://schemas.microsoft.com/office/drawing/2014/main" id="{23F051E5-9DC0-42E9-9FB4-1E3E599D3436}"/>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46" name="Text Box 2914">
          <a:extLst>
            <a:ext uri="{FF2B5EF4-FFF2-40B4-BE49-F238E27FC236}">
              <a16:creationId xmlns:a16="http://schemas.microsoft.com/office/drawing/2014/main" id="{480B2F69-D33C-4733-BCC0-D5B03DF89BAC}"/>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47" name="Text Box 2915">
          <a:extLst>
            <a:ext uri="{FF2B5EF4-FFF2-40B4-BE49-F238E27FC236}">
              <a16:creationId xmlns:a16="http://schemas.microsoft.com/office/drawing/2014/main" id="{AF54C600-8723-48DD-991F-AD0132F91E7D}"/>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48" name="Text Box 2916">
          <a:extLst>
            <a:ext uri="{FF2B5EF4-FFF2-40B4-BE49-F238E27FC236}">
              <a16:creationId xmlns:a16="http://schemas.microsoft.com/office/drawing/2014/main" id="{F192C993-AC4E-47A1-92F8-E34B5A5F6935}"/>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49" name="Text Box 2917">
          <a:extLst>
            <a:ext uri="{FF2B5EF4-FFF2-40B4-BE49-F238E27FC236}">
              <a16:creationId xmlns:a16="http://schemas.microsoft.com/office/drawing/2014/main" id="{A3807F67-844C-41E9-BDED-DF5FD78720CC}"/>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50" name="Text Box 2918">
          <a:extLst>
            <a:ext uri="{FF2B5EF4-FFF2-40B4-BE49-F238E27FC236}">
              <a16:creationId xmlns:a16="http://schemas.microsoft.com/office/drawing/2014/main" id="{EA803DBA-38E5-44CC-B8D5-62CE21475587}"/>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51" name="Text Box 2914">
          <a:extLst>
            <a:ext uri="{FF2B5EF4-FFF2-40B4-BE49-F238E27FC236}">
              <a16:creationId xmlns:a16="http://schemas.microsoft.com/office/drawing/2014/main" id="{64C6CA3A-C3F4-4BE6-A0DA-400AD3FA9CF7}"/>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52" name="Text Box 2915">
          <a:extLst>
            <a:ext uri="{FF2B5EF4-FFF2-40B4-BE49-F238E27FC236}">
              <a16:creationId xmlns:a16="http://schemas.microsoft.com/office/drawing/2014/main" id="{B356C2E8-9403-4C7D-B17C-6DBCFD231437}"/>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53" name="Text Box 2916">
          <a:extLst>
            <a:ext uri="{FF2B5EF4-FFF2-40B4-BE49-F238E27FC236}">
              <a16:creationId xmlns:a16="http://schemas.microsoft.com/office/drawing/2014/main" id="{6380C759-46B2-4655-A607-5AF63A2FFEAB}"/>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54" name="Text Box 2917">
          <a:extLst>
            <a:ext uri="{FF2B5EF4-FFF2-40B4-BE49-F238E27FC236}">
              <a16:creationId xmlns:a16="http://schemas.microsoft.com/office/drawing/2014/main" id="{C4B473FD-CA4B-4E0A-91A6-11BE0F2B057F}"/>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55" name="Text Box 2914">
          <a:extLst>
            <a:ext uri="{FF2B5EF4-FFF2-40B4-BE49-F238E27FC236}">
              <a16:creationId xmlns:a16="http://schemas.microsoft.com/office/drawing/2014/main" id="{9E175C7E-D8B7-4AE4-9A3D-E255390F1916}"/>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56" name="Text Box 2915">
          <a:extLst>
            <a:ext uri="{FF2B5EF4-FFF2-40B4-BE49-F238E27FC236}">
              <a16:creationId xmlns:a16="http://schemas.microsoft.com/office/drawing/2014/main" id="{7C39F72F-B3C9-4A38-AC84-C5C9FA5CEE11}"/>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57" name="Text Box 2916">
          <a:extLst>
            <a:ext uri="{FF2B5EF4-FFF2-40B4-BE49-F238E27FC236}">
              <a16:creationId xmlns:a16="http://schemas.microsoft.com/office/drawing/2014/main" id="{4C065451-9697-46CB-A414-E2F0065BB250}"/>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58" name="Text Box 2917">
          <a:extLst>
            <a:ext uri="{FF2B5EF4-FFF2-40B4-BE49-F238E27FC236}">
              <a16:creationId xmlns:a16="http://schemas.microsoft.com/office/drawing/2014/main" id="{58296EFE-F515-46FE-8282-229F8CC846F4}"/>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59" name="Text Box 2918">
          <a:extLst>
            <a:ext uri="{FF2B5EF4-FFF2-40B4-BE49-F238E27FC236}">
              <a16:creationId xmlns:a16="http://schemas.microsoft.com/office/drawing/2014/main" id="{E7B289F7-41E0-4ED9-9019-38BB3F35400B}"/>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60" name="Text Box 2914">
          <a:extLst>
            <a:ext uri="{FF2B5EF4-FFF2-40B4-BE49-F238E27FC236}">
              <a16:creationId xmlns:a16="http://schemas.microsoft.com/office/drawing/2014/main" id="{4C80A218-BB4D-424D-9C6A-021C8293B733}"/>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61" name="Text Box 2915">
          <a:extLst>
            <a:ext uri="{FF2B5EF4-FFF2-40B4-BE49-F238E27FC236}">
              <a16:creationId xmlns:a16="http://schemas.microsoft.com/office/drawing/2014/main" id="{6427FECE-B8A9-4FAD-AEAD-605E85061EFF}"/>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62" name="Text Box 2916">
          <a:extLst>
            <a:ext uri="{FF2B5EF4-FFF2-40B4-BE49-F238E27FC236}">
              <a16:creationId xmlns:a16="http://schemas.microsoft.com/office/drawing/2014/main" id="{3D41BC1A-A585-4CC0-BD54-760328935019}"/>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63" name="Text Box 2917">
          <a:extLst>
            <a:ext uri="{FF2B5EF4-FFF2-40B4-BE49-F238E27FC236}">
              <a16:creationId xmlns:a16="http://schemas.microsoft.com/office/drawing/2014/main" id="{15C41799-8E0A-4C01-A0D4-6D0B57735FA1}"/>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04775"/>
    <xdr:sp macro="" textlink="">
      <xdr:nvSpPr>
        <xdr:cNvPr id="564" name="Text Box 2918">
          <a:extLst>
            <a:ext uri="{FF2B5EF4-FFF2-40B4-BE49-F238E27FC236}">
              <a16:creationId xmlns:a16="http://schemas.microsoft.com/office/drawing/2014/main" id="{25DC9F30-80DE-491E-B182-1DA5139B4AA8}"/>
            </a:ext>
          </a:extLst>
        </xdr:cNvPr>
        <xdr:cNvSpPr txBox="1">
          <a:spLocks noChangeArrowheads="1"/>
        </xdr:cNvSpPr>
      </xdr:nvSpPr>
      <xdr:spPr bwMode="auto">
        <a:xfrm>
          <a:off x="1476375" y="480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65" name="Text Box 2914">
          <a:extLst>
            <a:ext uri="{FF2B5EF4-FFF2-40B4-BE49-F238E27FC236}">
              <a16:creationId xmlns:a16="http://schemas.microsoft.com/office/drawing/2014/main" id="{7E556261-50B7-42FE-9502-FAD5D56FE360}"/>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66" name="Text Box 2915">
          <a:extLst>
            <a:ext uri="{FF2B5EF4-FFF2-40B4-BE49-F238E27FC236}">
              <a16:creationId xmlns:a16="http://schemas.microsoft.com/office/drawing/2014/main" id="{C3FA04A7-FE7E-47D0-B1DF-6CEBC278E0E4}"/>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67" name="Text Box 2916">
          <a:extLst>
            <a:ext uri="{FF2B5EF4-FFF2-40B4-BE49-F238E27FC236}">
              <a16:creationId xmlns:a16="http://schemas.microsoft.com/office/drawing/2014/main" id="{92B03943-6426-40C7-A797-5C4F7F8E9009}"/>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68" name="Text Box 2917">
          <a:extLst>
            <a:ext uri="{FF2B5EF4-FFF2-40B4-BE49-F238E27FC236}">
              <a16:creationId xmlns:a16="http://schemas.microsoft.com/office/drawing/2014/main" id="{501C1674-7A90-4FDE-A655-AC445B05A78D}"/>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69" name="Text Box 2918">
          <a:extLst>
            <a:ext uri="{FF2B5EF4-FFF2-40B4-BE49-F238E27FC236}">
              <a16:creationId xmlns:a16="http://schemas.microsoft.com/office/drawing/2014/main" id="{DCBCF5E6-D617-4CB3-A550-0A5DFCCA4868}"/>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70" name="Text Box 2914">
          <a:extLst>
            <a:ext uri="{FF2B5EF4-FFF2-40B4-BE49-F238E27FC236}">
              <a16:creationId xmlns:a16="http://schemas.microsoft.com/office/drawing/2014/main" id="{96F4E91D-BA95-4D36-8961-AAE3B3CAB0D9}"/>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71" name="Text Box 2915">
          <a:extLst>
            <a:ext uri="{FF2B5EF4-FFF2-40B4-BE49-F238E27FC236}">
              <a16:creationId xmlns:a16="http://schemas.microsoft.com/office/drawing/2014/main" id="{17FFABF2-E370-4C65-A2AA-16F749F2BC7C}"/>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72" name="Text Box 2916">
          <a:extLst>
            <a:ext uri="{FF2B5EF4-FFF2-40B4-BE49-F238E27FC236}">
              <a16:creationId xmlns:a16="http://schemas.microsoft.com/office/drawing/2014/main" id="{745576AF-AD3B-4D51-98F5-DD46E253CCAB}"/>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73" name="Text Box 2917">
          <a:extLst>
            <a:ext uri="{FF2B5EF4-FFF2-40B4-BE49-F238E27FC236}">
              <a16:creationId xmlns:a16="http://schemas.microsoft.com/office/drawing/2014/main" id="{B545CE60-D962-475A-BF73-0CED2930A1F1}"/>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171450"/>
    <xdr:sp macro="" textlink="">
      <xdr:nvSpPr>
        <xdr:cNvPr id="574" name="Text Box 2918">
          <a:extLst>
            <a:ext uri="{FF2B5EF4-FFF2-40B4-BE49-F238E27FC236}">
              <a16:creationId xmlns:a16="http://schemas.microsoft.com/office/drawing/2014/main" id="{D18EE31B-2FB5-4525-9A95-73E0A17F7CDE}"/>
            </a:ext>
          </a:extLst>
        </xdr:cNvPr>
        <xdr:cNvSpPr txBox="1">
          <a:spLocks noChangeArrowheads="1"/>
        </xdr:cNvSpPr>
      </xdr:nvSpPr>
      <xdr:spPr bwMode="auto">
        <a:xfrm>
          <a:off x="1476375" y="480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5349"/>
    <xdr:sp macro="" textlink="">
      <xdr:nvSpPr>
        <xdr:cNvPr id="575" name="Text Box 5">
          <a:extLst>
            <a:ext uri="{FF2B5EF4-FFF2-40B4-BE49-F238E27FC236}">
              <a16:creationId xmlns:a16="http://schemas.microsoft.com/office/drawing/2014/main" id="{BCFD3E44-15BE-4AF3-8861-5EA81ECF4D55}"/>
            </a:ext>
          </a:extLst>
        </xdr:cNvPr>
        <xdr:cNvSpPr txBox="1">
          <a:spLocks noChangeArrowheads="1"/>
        </xdr:cNvSpPr>
      </xdr:nvSpPr>
      <xdr:spPr bwMode="auto">
        <a:xfrm>
          <a:off x="1476375" y="480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5349"/>
    <xdr:sp macro="" textlink="">
      <xdr:nvSpPr>
        <xdr:cNvPr id="576" name="Text Box 6">
          <a:extLst>
            <a:ext uri="{FF2B5EF4-FFF2-40B4-BE49-F238E27FC236}">
              <a16:creationId xmlns:a16="http://schemas.microsoft.com/office/drawing/2014/main" id="{67E1F0DE-7854-447E-9613-FA55B4FB3301}"/>
            </a:ext>
          </a:extLst>
        </xdr:cNvPr>
        <xdr:cNvSpPr txBox="1">
          <a:spLocks noChangeArrowheads="1"/>
        </xdr:cNvSpPr>
      </xdr:nvSpPr>
      <xdr:spPr bwMode="auto">
        <a:xfrm>
          <a:off x="1476375" y="480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5349"/>
    <xdr:sp macro="" textlink="">
      <xdr:nvSpPr>
        <xdr:cNvPr id="577" name="Text Box 7">
          <a:extLst>
            <a:ext uri="{FF2B5EF4-FFF2-40B4-BE49-F238E27FC236}">
              <a16:creationId xmlns:a16="http://schemas.microsoft.com/office/drawing/2014/main" id="{87A3CB87-6E8D-4D77-B3E7-6E1A2318D62C}"/>
            </a:ext>
          </a:extLst>
        </xdr:cNvPr>
        <xdr:cNvSpPr txBox="1">
          <a:spLocks noChangeArrowheads="1"/>
        </xdr:cNvSpPr>
      </xdr:nvSpPr>
      <xdr:spPr bwMode="auto">
        <a:xfrm>
          <a:off x="1476375" y="480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5349"/>
    <xdr:sp macro="" textlink="">
      <xdr:nvSpPr>
        <xdr:cNvPr id="578" name="Text Box 8">
          <a:extLst>
            <a:ext uri="{FF2B5EF4-FFF2-40B4-BE49-F238E27FC236}">
              <a16:creationId xmlns:a16="http://schemas.microsoft.com/office/drawing/2014/main" id="{6CD48062-A9DC-47BE-B659-C37D49A6D858}"/>
            </a:ext>
          </a:extLst>
        </xdr:cNvPr>
        <xdr:cNvSpPr txBox="1">
          <a:spLocks noChangeArrowheads="1"/>
        </xdr:cNvSpPr>
      </xdr:nvSpPr>
      <xdr:spPr bwMode="auto">
        <a:xfrm>
          <a:off x="1476375" y="480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5349"/>
    <xdr:sp macro="" textlink="">
      <xdr:nvSpPr>
        <xdr:cNvPr id="579" name="Text Box 9">
          <a:extLst>
            <a:ext uri="{FF2B5EF4-FFF2-40B4-BE49-F238E27FC236}">
              <a16:creationId xmlns:a16="http://schemas.microsoft.com/office/drawing/2014/main" id="{0A2A744D-6D4C-407F-830D-705385C0E38E}"/>
            </a:ext>
          </a:extLst>
        </xdr:cNvPr>
        <xdr:cNvSpPr txBox="1">
          <a:spLocks noChangeArrowheads="1"/>
        </xdr:cNvSpPr>
      </xdr:nvSpPr>
      <xdr:spPr bwMode="auto">
        <a:xfrm>
          <a:off x="1476375" y="480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5349"/>
    <xdr:sp macro="" textlink="">
      <xdr:nvSpPr>
        <xdr:cNvPr id="580" name="Text Box 5">
          <a:extLst>
            <a:ext uri="{FF2B5EF4-FFF2-40B4-BE49-F238E27FC236}">
              <a16:creationId xmlns:a16="http://schemas.microsoft.com/office/drawing/2014/main" id="{0D90A8FA-67DF-4647-992B-3C6C1BE04B43}"/>
            </a:ext>
          </a:extLst>
        </xdr:cNvPr>
        <xdr:cNvSpPr txBox="1">
          <a:spLocks noChangeArrowheads="1"/>
        </xdr:cNvSpPr>
      </xdr:nvSpPr>
      <xdr:spPr bwMode="auto">
        <a:xfrm>
          <a:off x="1476375" y="480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5349"/>
    <xdr:sp macro="" textlink="">
      <xdr:nvSpPr>
        <xdr:cNvPr id="581" name="Text Box 6">
          <a:extLst>
            <a:ext uri="{FF2B5EF4-FFF2-40B4-BE49-F238E27FC236}">
              <a16:creationId xmlns:a16="http://schemas.microsoft.com/office/drawing/2014/main" id="{8F9E76CC-C850-41C5-8229-3BC530F46B73}"/>
            </a:ext>
          </a:extLst>
        </xdr:cNvPr>
        <xdr:cNvSpPr txBox="1">
          <a:spLocks noChangeArrowheads="1"/>
        </xdr:cNvSpPr>
      </xdr:nvSpPr>
      <xdr:spPr bwMode="auto">
        <a:xfrm>
          <a:off x="1476375" y="480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5349"/>
    <xdr:sp macro="" textlink="">
      <xdr:nvSpPr>
        <xdr:cNvPr id="582" name="Text Box 7">
          <a:extLst>
            <a:ext uri="{FF2B5EF4-FFF2-40B4-BE49-F238E27FC236}">
              <a16:creationId xmlns:a16="http://schemas.microsoft.com/office/drawing/2014/main" id="{2145A08A-A324-430E-A176-A73227900D77}"/>
            </a:ext>
          </a:extLst>
        </xdr:cNvPr>
        <xdr:cNvSpPr txBox="1">
          <a:spLocks noChangeArrowheads="1"/>
        </xdr:cNvSpPr>
      </xdr:nvSpPr>
      <xdr:spPr bwMode="auto">
        <a:xfrm>
          <a:off x="1476375" y="480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5349"/>
    <xdr:sp macro="" textlink="">
      <xdr:nvSpPr>
        <xdr:cNvPr id="583" name="Text Box 8">
          <a:extLst>
            <a:ext uri="{FF2B5EF4-FFF2-40B4-BE49-F238E27FC236}">
              <a16:creationId xmlns:a16="http://schemas.microsoft.com/office/drawing/2014/main" id="{C932DF88-C129-470D-9F96-3454C1C0AF32}"/>
            </a:ext>
          </a:extLst>
        </xdr:cNvPr>
        <xdr:cNvSpPr txBox="1">
          <a:spLocks noChangeArrowheads="1"/>
        </xdr:cNvSpPr>
      </xdr:nvSpPr>
      <xdr:spPr bwMode="auto">
        <a:xfrm>
          <a:off x="1476375" y="480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5349"/>
    <xdr:sp macro="" textlink="">
      <xdr:nvSpPr>
        <xdr:cNvPr id="584" name="Text Box 9">
          <a:extLst>
            <a:ext uri="{FF2B5EF4-FFF2-40B4-BE49-F238E27FC236}">
              <a16:creationId xmlns:a16="http://schemas.microsoft.com/office/drawing/2014/main" id="{A1193BB4-E352-4785-9419-B09B82E1A58B}"/>
            </a:ext>
          </a:extLst>
        </xdr:cNvPr>
        <xdr:cNvSpPr txBox="1">
          <a:spLocks noChangeArrowheads="1"/>
        </xdr:cNvSpPr>
      </xdr:nvSpPr>
      <xdr:spPr bwMode="auto">
        <a:xfrm>
          <a:off x="1476375" y="480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5349"/>
    <xdr:sp macro="" textlink="">
      <xdr:nvSpPr>
        <xdr:cNvPr id="585" name="Text Box 10">
          <a:extLst>
            <a:ext uri="{FF2B5EF4-FFF2-40B4-BE49-F238E27FC236}">
              <a16:creationId xmlns:a16="http://schemas.microsoft.com/office/drawing/2014/main" id="{6BF0766E-A553-4849-8B74-942256D4CEA1}"/>
            </a:ext>
          </a:extLst>
        </xdr:cNvPr>
        <xdr:cNvSpPr txBox="1">
          <a:spLocks noChangeArrowheads="1"/>
        </xdr:cNvSpPr>
      </xdr:nvSpPr>
      <xdr:spPr bwMode="auto">
        <a:xfrm>
          <a:off x="1476375" y="480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77371"/>
    <xdr:sp macro="" textlink="">
      <xdr:nvSpPr>
        <xdr:cNvPr id="586" name="Text Box 10">
          <a:extLst>
            <a:ext uri="{FF2B5EF4-FFF2-40B4-BE49-F238E27FC236}">
              <a16:creationId xmlns:a16="http://schemas.microsoft.com/office/drawing/2014/main" id="{3B589B66-CC80-4651-B373-CDE889769637}"/>
            </a:ext>
          </a:extLst>
        </xdr:cNvPr>
        <xdr:cNvSpPr txBox="1">
          <a:spLocks noChangeArrowheads="1"/>
        </xdr:cNvSpPr>
      </xdr:nvSpPr>
      <xdr:spPr bwMode="auto">
        <a:xfrm>
          <a:off x="1476375" y="4800600"/>
          <a:ext cx="0" cy="4773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5349"/>
    <xdr:sp macro="" textlink="">
      <xdr:nvSpPr>
        <xdr:cNvPr id="587" name="Text Box 5">
          <a:extLst>
            <a:ext uri="{FF2B5EF4-FFF2-40B4-BE49-F238E27FC236}">
              <a16:creationId xmlns:a16="http://schemas.microsoft.com/office/drawing/2014/main" id="{DE7C05DF-01FC-493E-85CD-864805BD25C7}"/>
            </a:ext>
          </a:extLst>
        </xdr:cNvPr>
        <xdr:cNvSpPr txBox="1">
          <a:spLocks noChangeArrowheads="1"/>
        </xdr:cNvSpPr>
      </xdr:nvSpPr>
      <xdr:spPr bwMode="auto">
        <a:xfrm>
          <a:off x="1476375" y="480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5349"/>
    <xdr:sp macro="" textlink="">
      <xdr:nvSpPr>
        <xdr:cNvPr id="588" name="Text Box 6">
          <a:extLst>
            <a:ext uri="{FF2B5EF4-FFF2-40B4-BE49-F238E27FC236}">
              <a16:creationId xmlns:a16="http://schemas.microsoft.com/office/drawing/2014/main" id="{16829497-CB65-4A7C-814A-CE651F09F9AA}"/>
            </a:ext>
          </a:extLst>
        </xdr:cNvPr>
        <xdr:cNvSpPr txBox="1">
          <a:spLocks noChangeArrowheads="1"/>
        </xdr:cNvSpPr>
      </xdr:nvSpPr>
      <xdr:spPr bwMode="auto">
        <a:xfrm>
          <a:off x="1476375" y="480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5349"/>
    <xdr:sp macro="" textlink="">
      <xdr:nvSpPr>
        <xdr:cNvPr id="589" name="Text Box 7">
          <a:extLst>
            <a:ext uri="{FF2B5EF4-FFF2-40B4-BE49-F238E27FC236}">
              <a16:creationId xmlns:a16="http://schemas.microsoft.com/office/drawing/2014/main" id="{13E2F219-D103-4F50-BA3F-45EB8A80FD62}"/>
            </a:ext>
          </a:extLst>
        </xdr:cNvPr>
        <xdr:cNvSpPr txBox="1">
          <a:spLocks noChangeArrowheads="1"/>
        </xdr:cNvSpPr>
      </xdr:nvSpPr>
      <xdr:spPr bwMode="auto">
        <a:xfrm>
          <a:off x="1476375" y="480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5349"/>
    <xdr:sp macro="" textlink="">
      <xdr:nvSpPr>
        <xdr:cNvPr id="590" name="Text Box 8">
          <a:extLst>
            <a:ext uri="{FF2B5EF4-FFF2-40B4-BE49-F238E27FC236}">
              <a16:creationId xmlns:a16="http://schemas.microsoft.com/office/drawing/2014/main" id="{3A7965C2-C620-49F7-AE77-315A6D49B5C8}"/>
            </a:ext>
          </a:extLst>
        </xdr:cNvPr>
        <xdr:cNvSpPr txBox="1">
          <a:spLocks noChangeArrowheads="1"/>
        </xdr:cNvSpPr>
      </xdr:nvSpPr>
      <xdr:spPr bwMode="auto">
        <a:xfrm>
          <a:off x="1476375" y="480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5349"/>
    <xdr:sp macro="" textlink="">
      <xdr:nvSpPr>
        <xdr:cNvPr id="591" name="Text Box 9">
          <a:extLst>
            <a:ext uri="{FF2B5EF4-FFF2-40B4-BE49-F238E27FC236}">
              <a16:creationId xmlns:a16="http://schemas.microsoft.com/office/drawing/2014/main" id="{16168731-5D38-4EF6-9E89-13515E406F50}"/>
            </a:ext>
          </a:extLst>
        </xdr:cNvPr>
        <xdr:cNvSpPr txBox="1">
          <a:spLocks noChangeArrowheads="1"/>
        </xdr:cNvSpPr>
      </xdr:nvSpPr>
      <xdr:spPr bwMode="auto">
        <a:xfrm>
          <a:off x="1476375" y="480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5349"/>
    <xdr:sp macro="" textlink="">
      <xdr:nvSpPr>
        <xdr:cNvPr id="592" name="Text Box 5">
          <a:extLst>
            <a:ext uri="{FF2B5EF4-FFF2-40B4-BE49-F238E27FC236}">
              <a16:creationId xmlns:a16="http://schemas.microsoft.com/office/drawing/2014/main" id="{F86CB449-FF74-4A50-A41A-5A5EC76385E7}"/>
            </a:ext>
          </a:extLst>
        </xdr:cNvPr>
        <xdr:cNvSpPr txBox="1">
          <a:spLocks noChangeArrowheads="1"/>
        </xdr:cNvSpPr>
      </xdr:nvSpPr>
      <xdr:spPr bwMode="auto">
        <a:xfrm>
          <a:off x="1476375" y="480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5349"/>
    <xdr:sp macro="" textlink="">
      <xdr:nvSpPr>
        <xdr:cNvPr id="593" name="Text Box 6">
          <a:extLst>
            <a:ext uri="{FF2B5EF4-FFF2-40B4-BE49-F238E27FC236}">
              <a16:creationId xmlns:a16="http://schemas.microsoft.com/office/drawing/2014/main" id="{7B977944-69ED-4164-8537-1705EC4DF7C2}"/>
            </a:ext>
          </a:extLst>
        </xdr:cNvPr>
        <xdr:cNvSpPr txBox="1">
          <a:spLocks noChangeArrowheads="1"/>
        </xdr:cNvSpPr>
      </xdr:nvSpPr>
      <xdr:spPr bwMode="auto">
        <a:xfrm>
          <a:off x="1476375" y="480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5349"/>
    <xdr:sp macro="" textlink="">
      <xdr:nvSpPr>
        <xdr:cNvPr id="594" name="Text Box 7">
          <a:extLst>
            <a:ext uri="{FF2B5EF4-FFF2-40B4-BE49-F238E27FC236}">
              <a16:creationId xmlns:a16="http://schemas.microsoft.com/office/drawing/2014/main" id="{75BF02F1-14E0-4985-8BA8-A1269E36A343}"/>
            </a:ext>
          </a:extLst>
        </xdr:cNvPr>
        <xdr:cNvSpPr txBox="1">
          <a:spLocks noChangeArrowheads="1"/>
        </xdr:cNvSpPr>
      </xdr:nvSpPr>
      <xdr:spPr bwMode="auto">
        <a:xfrm>
          <a:off x="1476375" y="480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5349"/>
    <xdr:sp macro="" textlink="">
      <xdr:nvSpPr>
        <xdr:cNvPr id="595" name="Text Box 8">
          <a:extLst>
            <a:ext uri="{FF2B5EF4-FFF2-40B4-BE49-F238E27FC236}">
              <a16:creationId xmlns:a16="http://schemas.microsoft.com/office/drawing/2014/main" id="{2651E10A-427B-45CB-80E8-1B2A8B9C18A5}"/>
            </a:ext>
          </a:extLst>
        </xdr:cNvPr>
        <xdr:cNvSpPr txBox="1">
          <a:spLocks noChangeArrowheads="1"/>
        </xdr:cNvSpPr>
      </xdr:nvSpPr>
      <xdr:spPr bwMode="auto">
        <a:xfrm>
          <a:off x="1476375" y="480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5349"/>
    <xdr:sp macro="" textlink="">
      <xdr:nvSpPr>
        <xdr:cNvPr id="596" name="Text Box 9">
          <a:extLst>
            <a:ext uri="{FF2B5EF4-FFF2-40B4-BE49-F238E27FC236}">
              <a16:creationId xmlns:a16="http://schemas.microsoft.com/office/drawing/2014/main" id="{C21CDF22-1BD0-4B04-9C03-7F6E14DB1C8F}"/>
            </a:ext>
          </a:extLst>
        </xdr:cNvPr>
        <xdr:cNvSpPr txBox="1">
          <a:spLocks noChangeArrowheads="1"/>
        </xdr:cNvSpPr>
      </xdr:nvSpPr>
      <xdr:spPr bwMode="auto">
        <a:xfrm>
          <a:off x="1476375" y="480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5349"/>
    <xdr:sp macro="" textlink="">
      <xdr:nvSpPr>
        <xdr:cNvPr id="597" name="Text Box 10">
          <a:extLst>
            <a:ext uri="{FF2B5EF4-FFF2-40B4-BE49-F238E27FC236}">
              <a16:creationId xmlns:a16="http://schemas.microsoft.com/office/drawing/2014/main" id="{C3BC93BA-16F5-45BD-AE7E-5F0226627908}"/>
            </a:ext>
          </a:extLst>
        </xdr:cNvPr>
        <xdr:cNvSpPr txBox="1">
          <a:spLocks noChangeArrowheads="1"/>
        </xdr:cNvSpPr>
      </xdr:nvSpPr>
      <xdr:spPr bwMode="auto">
        <a:xfrm>
          <a:off x="1476375" y="480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15178"/>
    <xdr:sp macro="" textlink="">
      <xdr:nvSpPr>
        <xdr:cNvPr id="598" name="Text Box 125">
          <a:extLst>
            <a:ext uri="{FF2B5EF4-FFF2-40B4-BE49-F238E27FC236}">
              <a16:creationId xmlns:a16="http://schemas.microsoft.com/office/drawing/2014/main" id="{2707475E-C5FB-47E1-BCC8-55BB0180CE41}"/>
            </a:ext>
          </a:extLst>
        </xdr:cNvPr>
        <xdr:cNvSpPr txBox="1">
          <a:spLocks noChangeArrowheads="1"/>
        </xdr:cNvSpPr>
      </xdr:nvSpPr>
      <xdr:spPr bwMode="auto">
        <a:xfrm>
          <a:off x="1476375" y="48006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15178"/>
    <xdr:sp macro="" textlink="">
      <xdr:nvSpPr>
        <xdr:cNvPr id="599" name="Text Box 126">
          <a:extLst>
            <a:ext uri="{FF2B5EF4-FFF2-40B4-BE49-F238E27FC236}">
              <a16:creationId xmlns:a16="http://schemas.microsoft.com/office/drawing/2014/main" id="{42DDB0AD-0DE9-465D-B12C-AD88B734EAD0}"/>
            </a:ext>
          </a:extLst>
        </xdr:cNvPr>
        <xdr:cNvSpPr txBox="1">
          <a:spLocks noChangeArrowheads="1"/>
        </xdr:cNvSpPr>
      </xdr:nvSpPr>
      <xdr:spPr bwMode="auto">
        <a:xfrm>
          <a:off x="1476375" y="48006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15178"/>
    <xdr:sp macro="" textlink="">
      <xdr:nvSpPr>
        <xdr:cNvPr id="600" name="Text Box 127">
          <a:extLst>
            <a:ext uri="{FF2B5EF4-FFF2-40B4-BE49-F238E27FC236}">
              <a16:creationId xmlns:a16="http://schemas.microsoft.com/office/drawing/2014/main" id="{5926FE9B-27E0-4E74-9D11-532F07450872}"/>
            </a:ext>
          </a:extLst>
        </xdr:cNvPr>
        <xdr:cNvSpPr txBox="1">
          <a:spLocks noChangeArrowheads="1"/>
        </xdr:cNvSpPr>
      </xdr:nvSpPr>
      <xdr:spPr bwMode="auto">
        <a:xfrm>
          <a:off x="1476375" y="48006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15178"/>
    <xdr:sp macro="" textlink="">
      <xdr:nvSpPr>
        <xdr:cNvPr id="601" name="Text Box 128">
          <a:extLst>
            <a:ext uri="{FF2B5EF4-FFF2-40B4-BE49-F238E27FC236}">
              <a16:creationId xmlns:a16="http://schemas.microsoft.com/office/drawing/2014/main" id="{06A3ED50-560B-4F48-A96D-4FB47E805B31}"/>
            </a:ext>
          </a:extLst>
        </xdr:cNvPr>
        <xdr:cNvSpPr txBox="1">
          <a:spLocks noChangeArrowheads="1"/>
        </xdr:cNvSpPr>
      </xdr:nvSpPr>
      <xdr:spPr bwMode="auto">
        <a:xfrm>
          <a:off x="1476375" y="48006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15178"/>
    <xdr:sp macro="" textlink="">
      <xdr:nvSpPr>
        <xdr:cNvPr id="602" name="Text Box 5">
          <a:extLst>
            <a:ext uri="{FF2B5EF4-FFF2-40B4-BE49-F238E27FC236}">
              <a16:creationId xmlns:a16="http://schemas.microsoft.com/office/drawing/2014/main" id="{D406B307-6D8F-4548-93A7-3251F3778595}"/>
            </a:ext>
          </a:extLst>
        </xdr:cNvPr>
        <xdr:cNvSpPr txBox="1">
          <a:spLocks noChangeArrowheads="1"/>
        </xdr:cNvSpPr>
      </xdr:nvSpPr>
      <xdr:spPr bwMode="auto">
        <a:xfrm>
          <a:off x="1476375" y="48006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15178"/>
    <xdr:sp macro="" textlink="">
      <xdr:nvSpPr>
        <xdr:cNvPr id="603" name="Text Box 6">
          <a:extLst>
            <a:ext uri="{FF2B5EF4-FFF2-40B4-BE49-F238E27FC236}">
              <a16:creationId xmlns:a16="http://schemas.microsoft.com/office/drawing/2014/main" id="{3FE51B1A-A8D3-4B7D-97F3-D6257A91786E}"/>
            </a:ext>
          </a:extLst>
        </xdr:cNvPr>
        <xdr:cNvSpPr txBox="1">
          <a:spLocks noChangeArrowheads="1"/>
        </xdr:cNvSpPr>
      </xdr:nvSpPr>
      <xdr:spPr bwMode="auto">
        <a:xfrm>
          <a:off x="1476375" y="48006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15178"/>
    <xdr:sp macro="" textlink="">
      <xdr:nvSpPr>
        <xdr:cNvPr id="604" name="Text Box 7">
          <a:extLst>
            <a:ext uri="{FF2B5EF4-FFF2-40B4-BE49-F238E27FC236}">
              <a16:creationId xmlns:a16="http://schemas.microsoft.com/office/drawing/2014/main" id="{288B9824-AD13-4919-80FA-5B27BE645815}"/>
            </a:ext>
          </a:extLst>
        </xdr:cNvPr>
        <xdr:cNvSpPr txBox="1">
          <a:spLocks noChangeArrowheads="1"/>
        </xdr:cNvSpPr>
      </xdr:nvSpPr>
      <xdr:spPr bwMode="auto">
        <a:xfrm>
          <a:off x="1476375" y="48006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15178"/>
    <xdr:sp macro="" textlink="">
      <xdr:nvSpPr>
        <xdr:cNvPr id="605" name="Text Box 8">
          <a:extLst>
            <a:ext uri="{FF2B5EF4-FFF2-40B4-BE49-F238E27FC236}">
              <a16:creationId xmlns:a16="http://schemas.microsoft.com/office/drawing/2014/main" id="{97522F96-C888-4F74-9FD7-701AC94DA4D7}"/>
            </a:ext>
          </a:extLst>
        </xdr:cNvPr>
        <xdr:cNvSpPr txBox="1">
          <a:spLocks noChangeArrowheads="1"/>
        </xdr:cNvSpPr>
      </xdr:nvSpPr>
      <xdr:spPr bwMode="auto">
        <a:xfrm>
          <a:off x="1476375" y="48006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15178"/>
    <xdr:sp macro="" textlink="">
      <xdr:nvSpPr>
        <xdr:cNvPr id="606" name="Text Box 9">
          <a:extLst>
            <a:ext uri="{FF2B5EF4-FFF2-40B4-BE49-F238E27FC236}">
              <a16:creationId xmlns:a16="http://schemas.microsoft.com/office/drawing/2014/main" id="{2410DDB3-5800-4F30-9B92-844224358A45}"/>
            </a:ext>
          </a:extLst>
        </xdr:cNvPr>
        <xdr:cNvSpPr txBox="1">
          <a:spLocks noChangeArrowheads="1"/>
        </xdr:cNvSpPr>
      </xdr:nvSpPr>
      <xdr:spPr bwMode="auto">
        <a:xfrm>
          <a:off x="1476375" y="48006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4228"/>
    <xdr:sp macro="" textlink="">
      <xdr:nvSpPr>
        <xdr:cNvPr id="607" name="Text Box 5">
          <a:extLst>
            <a:ext uri="{FF2B5EF4-FFF2-40B4-BE49-F238E27FC236}">
              <a16:creationId xmlns:a16="http://schemas.microsoft.com/office/drawing/2014/main" id="{8BF5FD8B-ABD4-4135-AA0B-15406C1DAD4A}"/>
            </a:ext>
          </a:extLst>
        </xdr:cNvPr>
        <xdr:cNvSpPr txBox="1">
          <a:spLocks noChangeArrowheads="1"/>
        </xdr:cNvSpPr>
      </xdr:nvSpPr>
      <xdr:spPr bwMode="auto">
        <a:xfrm>
          <a:off x="1476375" y="48006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4228"/>
    <xdr:sp macro="" textlink="">
      <xdr:nvSpPr>
        <xdr:cNvPr id="608" name="Text Box 6">
          <a:extLst>
            <a:ext uri="{FF2B5EF4-FFF2-40B4-BE49-F238E27FC236}">
              <a16:creationId xmlns:a16="http://schemas.microsoft.com/office/drawing/2014/main" id="{7C9175AD-A732-4A44-87F3-D78EA0CC480C}"/>
            </a:ext>
          </a:extLst>
        </xdr:cNvPr>
        <xdr:cNvSpPr txBox="1">
          <a:spLocks noChangeArrowheads="1"/>
        </xdr:cNvSpPr>
      </xdr:nvSpPr>
      <xdr:spPr bwMode="auto">
        <a:xfrm>
          <a:off x="1476375" y="48006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4228"/>
    <xdr:sp macro="" textlink="">
      <xdr:nvSpPr>
        <xdr:cNvPr id="609" name="Text Box 7">
          <a:extLst>
            <a:ext uri="{FF2B5EF4-FFF2-40B4-BE49-F238E27FC236}">
              <a16:creationId xmlns:a16="http://schemas.microsoft.com/office/drawing/2014/main" id="{C997A3BA-2B44-4EF5-B722-A3C6459835E3}"/>
            </a:ext>
          </a:extLst>
        </xdr:cNvPr>
        <xdr:cNvSpPr txBox="1">
          <a:spLocks noChangeArrowheads="1"/>
        </xdr:cNvSpPr>
      </xdr:nvSpPr>
      <xdr:spPr bwMode="auto">
        <a:xfrm>
          <a:off x="1476375" y="48006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4228"/>
    <xdr:sp macro="" textlink="">
      <xdr:nvSpPr>
        <xdr:cNvPr id="610" name="Text Box 8">
          <a:extLst>
            <a:ext uri="{FF2B5EF4-FFF2-40B4-BE49-F238E27FC236}">
              <a16:creationId xmlns:a16="http://schemas.microsoft.com/office/drawing/2014/main" id="{8CCCE44C-856B-44CC-8298-769AE68C2CB1}"/>
            </a:ext>
          </a:extLst>
        </xdr:cNvPr>
        <xdr:cNvSpPr txBox="1">
          <a:spLocks noChangeArrowheads="1"/>
        </xdr:cNvSpPr>
      </xdr:nvSpPr>
      <xdr:spPr bwMode="auto">
        <a:xfrm>
          <a:off x="1476375" y="48006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4228"/>
    <xdr:sp macro="" textlink="">
      <xdr:nvSpPr>
        <xdr:cNvPr id="611" name="Text Box 9">
          <a:extLst>
            <a:ext uri="{FF2B5EF4-FFF2-40B4-BE49-F238E27FC236}">
              <a16:creationId xmlns:a16="http://schemas.microsoft.com/office/drawing/2014/main" id="{B6B0A63F-6BD4-48A1-A0C9-E224C6AFFAA1}"/>
            </a:ext>
          </a:extLst>
        </xdr:cNvPr>
        <xdr:cNvSpPr txBox="1">
          <a:spLocks noChangeArrowheads="1"/>
        </xdr:cNvSpPr>
      </xdr:nvSpPr>
      <xdr:spPr bwMode="auto">
        <a:xfrm>
          <a:off x="1476375" y="48006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4228"/>
    <xdr:sp macro="" textlink="">
      <xdr:nvSpPr>
        <xdr:cNvPr id="612" name="Text Box 5">
          <a:extLst>
            <a:ext uri="{FF2B5EF4-FFF2-40B4-BE49-F238E27FC236}">
              <a16:creationId xmlns:a16="http://schemas.microsoft.com/office/drawing/2014/main" id="{175BD5D0-07CF-4368-A601-4483A05D1160}"/>
            </a:ext>
          </a:extLst>
        </xdr:cNvPr>
        <xdr:cNvSpPr txBox="1">
          <a:spLocks noChangeArrowheads="1"/>
        </xdr:cNvSpPr>
      </xdr:nvSpPr>
      <xdr:spPr bwMode="auto">
        <a:xfrm>
          <a:off x="1476375" y="48006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4228"/>
    <xdr:sp macro="" textlink="">
      <xdr:nvSpPr>
        <xdr:cNvPr id="613" name="Text Box 6">
          <a:extLst>
            <a:ext uri="{FF2B5EF4-FFF2-40B4-BE49-F238E27FC236}">
              <a16:creationId xmlns:a16="http://schemas.microsoft.com/office/drawing/2014/main" id="{1611E1C9-31DB-4CC7-8322-B541FD298BFD}"/>
            </a:ext>
          </a:extLst>
        </xdr:cNvPr>
        <xdr:cNvSpPr txBox="1">
          <a:spLocks noChangeArrowheads="1"/>
        </xdr:cNvSpPr>
      </xdr:nvSpPr>
      <xdr:spPr bwMode="auto">
        <a:xfrm>
          <a:off x="1476375" y="48006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4228"/>
    <xdr:sp macro="" textlink="">
      <xdr:nvSpPr>
        <xdr:cNvPr id="614" name="Text Box 7">
          <a:extLst>
            <a:ext uri="{FF2B5EF4-FFF2-40B4-BE49-F238E27FC236}">
              <a16:creationId xmlns:a16="http://schemas.microsoft.com/office/drawing/2014/main" id="{E59FE458-ABA4-4463-AA18-71F556ED15AE}"/>
            </a:ext>
          </a:extLst>
        </xdr:cNvPr>
        <xdr:cNvSpPr txBox="1">
          <a:spLocks noChangeArrowheads="1"/>
        </xdr:cNvSpPr>
      </xdr:nvSpPr>
      <xdr:spPr bwMode="auto">
        <a:xfrm>
          <a:off x="1476375" y="48006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4228"/>
    <xdr:sp macro="" textlink="">
      <xdr:nvSpPr>
        <xdr:cNvPr id="615" name="Text Box 8">
          <a:extLst>
            <a:ext uri="{FF2B5EF4-FFF2-40B4-BE49-F238E27FC236}">
              <a16:creationId xmlns:a16="http://schemas.microsoft.com/office/drawing/2014/main" id="{014F0D80-BA14-4FC9-B0F3-F6EC00405BFE}"/>
            </a:ext>
          </a:extLst>
        </xdr:cNvPr>
        <xdr:cNvSpPr txBox="1">
          <a:spLocks noChangeArrowheads="1"/>
        </xdr:cNvSpPr>
      </xdr:nvSpPr>
      <xdr:spPr bwMode="auto">
        <a:xfrm>
          <a:off x="1476375" y="48006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4228"/>
    <xdr:sp macro="" textlink="">
      <xdr:nvSpPr>
        <xdr:cNvPr id="616" name="Text Box 9">
          <a:extLst>
            <a:ext uri="{FF2B5EF4-FFF2-40B4-BE49-F238E27FC236}">
              <a16:creationId xmlns:a16="http://schemas.microsoft.com/office/drawing/2014/main" id="{4C454E80-6BCF-4910-AA6B-EEF175AD2AC1}"/>
            </a:ext>
          </a:extLst>
        </xdr:cNvPr>
        <xdr:cNvSpPr txBox="1">
          <a:spLocks noChangeArrowheads="1"/>
        </xdr:cNvSpPr>
      </xdr:nvSpPr>
      <xdr:spPr bwMode="auto">
        <a:xfrm>
          <a:off x="1476375" y="48006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4228"/>
    <xdr:sp macro="" textlink="">
      <xdr:nvSpPr>
        <xdr:cNvPr id="617" name="Text Box 10">
          <a:extLst>
            <a:ext uri="{FF2B5EF4-FFF2-40B4-BE49-F238E27FC236}">
              <a16:creationId xmlns:a16="http://schemas.microsoft.com/office/drawing/2014/main" id="{C4463CE4-7E40-4C91-8CD9-9C7576B8D8F0}"/>
            </a:ext>
          </a:extLst>
        </xdr:cNvPr>
        <xdr:cNvSpPr txBox="1">
          <a:spLocks noChangeArrowheads="1"/>
        </xdr:cNvSpPr>
      </xdr:nvSpPr>
      <xdr:spPr bwMode="auto">
        <a:xfrm>
          <a:off x="1476375" y="48006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396128"/>
    <xdr:sp macro="" textlink="">
      <xdr:nvSpPr>
        <xdr:cNvPr id="618" name="Text Box 10">
          <a:extLst>
            <a:ext uri="{FF2B5EF4-FFF2-40B4-BE49-F238E27FC236}">
              <a16:creationId xmlns:a16="http://schemas.microsoft.com/office/drawing/2014/main" id="{76A1855D-E66E-433B-979A-42606FA667E1}"/>
            </a:ext>
          </a:extLst>
        </xdr:cNvPr>
        <xdr:cNvSpPr txBox="1">
          <a:spLocks noChangeArrowheads="1"/>
        </xdr:cNvSpPr>
      </xdr:nvSpPr>
      <xdr:spPr bwMode="auto">
        <a:xfrm>
          <a:off x="1476375" y="4800600"/>
          <a:ext cx="0" cy="396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030"/>
    <xdr:sp macro="" textlink="">
      <xdr:nvSpPr>
        <xdr:cNvPr id="619" name="Text Box 5">
          <a:extLst>
            <a:ext uri="{FF2B5EF4-FFF2-40B4-BE49-F238E27FC236}">
              <a16:creationId xmlns:a16="http://schemas.microsoft.com/office/drawing/2014/main" id="{AD184B8A-D011-4038-9046-C44E26438938}"/>
            </a:ext>
          </a:extLst>
        </xdr:cNvPr>
        <xdr:cNvSpPr txBox="1">
          <a:spLocks noChangeArrowheads="1"/>
        </xdr:cNvSpPr>
      </xdr:nvSpPr>
      <xdr:spPr bwMode="auto">
        <a:xfrm>
          <a:off x="1476375" y="480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030"/>
    <xdr:sp macro="" textlink="">
      <xdr:nvSpPr>
        <xdr:cNvPr id="620" name="Text Box 6">
          <a:extLst>
            <a:ext uri="{FF2B5EF4-FFF2-40B4-BE49-F238E27FC236}">
              <a16:creationId xmlns:a16="http://schemas.microsoft.com/office/drawing/2014/main" id="{212E892F-67F3-4549-9FBF-4AD94372D046}"/>
            </a:ext>
          </a:extLst>
        </xdr:cNvPr>
        <xdr:cNvSpPr txBox="1">
          <a:spLocks noChangeArrowheads="1"/>
        </xdr:cNvSpPr>
      </xdr:nvSpPr>
      <xdr:spPr bwMode="auto">
        <a:xfrm>
          <a:off x="1476375" y="480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030"/>
    <xdr:sp macro="" textlink="">
      <xdr:nvSpPr>
        <xdr:cNvPr id="621" name="Text Box 7">
          <a:extLst>
            <a:ext uri="{FF2B5EF4-FFF2-40B4-BE49-F238E27FC236}">
              <a16:creationId xmlns:a16="http://schemas.microsoft.com/office/drawing/2014/main" id="{59F351A1-1BA5-4BB7-AECD-787496E94F74}"/>
            </a:ext>
          </a:extLst>
        </xdr:cNvPr>
        <xdr:cNvSpPr txBox="1">
          <a:spLocks noChangeArrowheads="1"/>
        </xdr:cNvSpPr>
      </xdr:nvSpPr>
      <xdr:spPr bwMode="auto">
        <a:xfrm>
          <a:off x="1476375" y="480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030"/>
    <xdr:sp macro="" textlink="">
      <xdr:nvSpPr>
        <xdr:cNvPr id="622" name="Text Box 8">
          <a:extLst>
            <a:ext uri="{FF2B5EF4-FFF2-40B4-BE49-F238E27FC236}">
              <a16:creationId xmlns:a16="http://schemas.microsoft.com/office/drawing/2014/main" id="{CC00E679-3011-492E-995C-157BFE8382DB}"/>
            </a:ext>
          </a:extLst>
        </xdr:cNvPr>
        <xdr:cNvSpPr txBox="1">
          <a:spLocks noChangeArrowheads="1"/>
        </xdr:cNvSpPr>
      </xdr:nvSpPr>
      <xdr:spPr bwMode="auto">
        <a:xfrm>
          <a:off x="1476375" y="480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030"/>
    <xdr:sp macro="" textlink="">
      <xdr:nvSpPr>
        <xdr:cNvPr id="623" name="Text Box 9">
          <a:extLst>
            <a:ext uri="{FF2B5EF4-FFF2-40B4-BE49-F238E27FC236}">
              <a16:creationId xmlns:a16="http://schemas.microsoft.com/office/drawing/2014/main" id="{92E02AF1-95B3-4FDB-8BA1-0C83E7202B7E}"/>
            </a:ext>
          </a:extLst>
        </xdr:cNvPr>
        <xdr:cNvSpPr txBox="1">
          <a:spLocks noChangeArrowheads="1"/>
        </xdr:cNvSpPr>
      </xdr:nvSpPr>
      <xdr:spPr bwMode="auto">
        <a:xfrm>
          <a:off x="1476375" y="480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030"/>
    <xdr:sp macro="" textlink="">
      <xdr:nvSpPr>
        <xdr:cNvPr id="624" name="Text Box 5">
          <a:extLst>
            <a:ext uri="{FF2B5EF4-FFF2-40B4-BE49-F238E27FC236}">
              <a16:creationId xmlns:a16="http://schemas.microsoft.com/office/drawing/2014/main" id="{D2024FD9-9E11-41A9-9277-03F880668ACD}"/>
            </a:ext>
          </a:extLst>
        </xdr:cNvPr>
        <xdr:cNvSpPr txBox="1">
          <a:spLocks noChangeArrowheads="1"/>
        </xdr:cNvSpPr>
      </xdr:nvSpPr>
      <xdr:spPr bwMode="auto">
        <a:xfrm>
          <a:off x="1476375" y="480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030"/>
    <xdr:sp macro="" textlink="">
      <xdr:nvSpPr>
        <xdr:cNvPr id="625" name="Text Box 6">
          <a:extLst>
            <a:ext uri="{FF2B5EF4-FFF2-40B4-BE49-F238E27FC236}">
              <a16:creationId xmlns:a16="http://schemas.microsoft.com/office/drawing/2014/main" id="{89A37155-70FD-40C2-8981-CD76BAD435EA}"/>
            </a:ext>
          </a:extLst>
        </xdr:cNvPr>
        <xdr:cNvSpPr txBox="1">
          <a:spLocks noChangeArrowheads="1"/>
        </xdr:cNvSpPr>
      </xdr:nvSpPr>
      <xdr:spPr bwMode="auto">
        <a:xfrm>
          <a:off x="1476375" y="480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030"/>
    <xdr:sp macro="" textlink="">
      <xdr:nvSpPr>
        <xdr:cNvPr id="626" name="Text Box 7">
          <a:extLst>
            <a:ext uri="{FF2B5EF4-FFF2-40B4-BE49-F238E27FC236}">
              <a16:creationId xmlns:a16="http://schemas.microsoft.com/office/drawing/2014/main" id="{BC837BBD-B01C-429E-9F82-B07F16157254}"/>
            </a:ext>
          </a:extLst>
        </xdr:cNvPr>
        <xdr:cNvSpPr txBox="1">
          <a:spLocks noChangeArrowheads="1"/>
        </xdr:cNvSpPr>
      </xdr:nvSpPr>
      <xdr:spPr bwMode="auto">
        <a:xfrm>
          <a:off x="1476375" y="480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030"/>
    <xdr:sp macro="" textlink="">
      <xdr:nvSpPr>
        <xdr:cNvPr id="627" name="Text Box 8">
          <a:extLst>
            <a:ext uri="{FF2B5EF4-FFF2-40B4-BE49-F238E27FC236}">
              <a16:creationId xmlns:a16="http://schemas.microsoft.com/office/drawing/2014/main" id="{77B45509-4D77-4A8B-8680-BE0FA1FE3195}"/>
            </a:ext>
          </a:extLst>
        </xdr:cNvPr>
        <xdr:cNvSpPr txBox="1">
          <a:spLocks noChangeArrowheads="1"/>
        </xdr:cNvSpPr>
      </xdr:nvSpPr>
      <xdr:spPr bwMode="auto">
        <a:xfrm>
          <a:off x="1476375" y="480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030"/>
    <xdr:sp macro="" textlink="">
      <xdr:nvSpPr>
        <xdr:cNvPr id="628" name="Text Box 9">
          <a:extLst>
            <a:ext uri="{FF2B5EF4-FFF2-40B4-BE49-F238E27FC236}">
              <a16:creationId xmlns:a16="http://schemas.microsoft.com/office/drawing/2014/main" id="{CE4723E2-C1B4-4CAB-B40C-D664E72414D9}"/>
            </a:ext>
          </a:extLst>
        </xdr:cNvPr>
        <xdr:cNvSpPr txBox="1">
          <a:spLocks noChangeArrowheads="1"/>
        </xdr:cNvSpPr>
      </xdr:nvSpPr>
      <xdr:spPr bwMode="auto">
        <a:xfrm>
          <a:off x="1476375" y="480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030"/>
    <xdr:sp macro="" textlink="">
      <xdr:nvSpPr>
        <xdr:cNvPr id="629" name="Text Box 10">
          <a:extLst>
            <a:ext uri="{FF2B5EF4-FFF2-40B4-BE49-F238E27FC236}">
              <a16:creationId xmlns:a16="http://schemas.microsoft.com/office/drawing/2014/main" id="{29356A7C-F911-47DD-9E8A-AD54A5A2D56A}"/>
            </a:ext>
          </a:extLst>
        </xdr:cNvPr>
        <xdr:cNvSpPr txBox="1">
          <a:spLocks noChangeArrowheads="1"/>
        </xdr:cNvSpPr>
      </xdr:nvSpPr>
      <xdr:spPr bwMode="auto">
        <a:xfrm>
          <a:off x="1476375" y="480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74008"/>
    <xdr:sp macro="" textlink="">
      <xdr:nvSpPr>
        <xdr:cNvPr id="630" name="Text Box 10">
          <a:extLst>
            <a:ext uri="{FF2B5EF4-FFF2-40B4-BE49-F238E27FC236}">
              <a16:creationId xmlns:a16="http://schemas.microsoft.com/office/drawing/2014/main" id="{B7225537-B4A5-4176-9CBB-97956D6FBB07}"/>
            </a:ext>
          </a:extLst>
        </xdr:cNvPr>
        <xdr:cNvSpPr txBox="1">
          <a:spLocks noChangeArrowheads="1"/>
        </xdr:cNvSpPr>
      </xdr:nvSpPr>
      <xdr:spPr bwMode="auto">
        <a:xfrm>
          <a:off x="1476375" y="4800600"/>
          <a:ext cx="0" cy="4740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030"/>
    <xdr:sp macro="" textlink="">
      <xdr:nvSpPr>
        <xdr:cNvPr id="631" name="Text Box 5">
          <a:extLst>
            <a:ext uri="{FF2B5EF4-FFF2-40B4-BE49-F238E27FC236}">
              <a16:creationId xmlns:a16="http://schemas.microsoft.com/office/drawing/2014/main" id="{49BB5673-633B-4D36-902B-215DB9FBBF22}"/>
            </a:ext>
          </a:extLst>
        </xdr:cNvPr>
        <xdr:cNvSpPr txBox="1">
          <a:spLocks noChangeArrowheads="1"/>
        </xdr:cNvSpPr>
      </xdr:nvSpPr>
      <xdr:spPr bwMode="auto">
        <a:xfrm>
          <a:off x="1476375" y="480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030"/>
    <xdr:sp macro="" textlink="">
      <xdr:nvSpPr>
        <xdr:cNvPr id="632" name="Text Box 6">
          <a:extLst>
            <a:ext uri="{FF2B5EF4-FFF2-40B4-BE49-F238E27FC236}">
              <a16:creationId xmlns:a16="http://schemas.microsoft.com/office/drawing/2014/main" id="{4916A4C7-06DF-4D32-AA9D-2C6525983666}"/>
            </a:ext>
          </a:extLst>
        </xdr:cNvPr>
        <xdr:cNvSpPr txBox="1">
          <a:spLocks noChangeArrowheads="1"/>
        </xdr:cNvSpPr>
      </xdr:nvSpPr>
      <xdr:spPr bwMode="auto">
        <a:xfrm>
          <a:off x="1476375" y="480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030"/>
    <xdr:sp macro="" textlink="">
      <xdr:nvSpPr>
        <xdr:cNvPr id="633" name="Text Box 7">
          <a:extLst>
            <a:ext uri="{FF2B5EF4-FFF2-40B4-BE49-F238E27FC236}">
              <a16:creationId xmlns:a16="http://schemas.microsoft.com/office/drawing/2014/main" id="{D091F0E1-3B9B-4526-AFBB-F656A003C3BC}"/>
            </a:ext>
          </a:extLst>
        </xdr:cNvPr>
        <xdr:cNvSpPr txBox="1">
          <a:spLocks noChangeArrowheads="1"/>
        </xdr:cNvSpPr>
      </xdr:nvSpPr>
      <xdr:spPr bwMode="auto">
        <a:xfrm>
          <a:off x="1476375" y="480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030"/>
    <xdr:sp macro="" textlink="">
      <xdr:nvSpPr>
        <xdr:cNvPr id="634" name="Text Box 8">
          <a:extLst>
            <a:ext uri="{FF2B5EF4-FFF2-40B4-BE49-F238E27FC236}">
              <a16:creationId xmlns:a16="http://schemas.microsoft.com/office/drawing/2014/main" id="{734D72FE-2F6F-4480-B627-A91FF0D159C6}"/>
            </a:ext>
          </a:extLst>
        </xdr:cNvPr>
        <xdr:cNvSpPr txBox="1">
          <a:spLocks noChangeArrowheads="1"/>
        </xdr:cNvSpPr>
      </xdr:nvSpPr>
      <xdr:spPr bwMode="auto">
        <a:xfrm>
          <a:off x="1476375" y="480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030"/>
    <xdr:sp macro="" textlink="">
      <xdr:nvSpPr>
        <xdr:cNvPr id="635" name="Text Box 9">
          <a:extLst>
            <a:ext uri="{FF2B5EF4-FFF2-40B4-BE49-F238E27FC236}">
              <a16:creationId xmlns:a16="http://schemas.microsoft.com/office/drawing/2014/main" id="{160F4113-3DBE-4DB2-B7F7-56E7B3A91A81}"/>
            </a:ext>
          </a:extLst>
        </xdr:cNvPr>
        <xdr:cNvSpPr txBox="1">
          <a:spLocks noChangeArrowheads="1"/>
        </xdr:cNvSpPr>
      </xdr:nvSpPr>
      <xdr:spPr bwMode="auto">
        <a:xfrm>
          <a:off x="1476375" y="480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030"/>
    <xdr:sp macro="" textlink="">
      <xdr:nvSpPr>
        <xdr:cNvPr id="636" name="Text Box 5">
          <a:extLst>
            <a:ext uri="{FF2B5EF4-FFF2-40B4-BE49-F238E27FC236}">
              <a16:creationId xmlns:a16="http://schemas.microsoft.com/office/drawing/2014/main" id="{9C6B79A3-278C-4787-9200-8FF3A4836111}"/>
            </a:ext>
          </a:extLst>
        </xdr:cNvPr>
        <xdr:cNvSpPr txBox="1">
          <a:spLocks noChangeArrowheads="1"/>
        </xdr:cNvSpPr>
      </xdr:nvSpPr>
      <xdr:spPr bwMode="auto">
        <a:xfrm>
          <a:off x="1476375" y="480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030"/>
    <xdr:sp macro="" textlink="">
      <xdr:nvSpPr>
        <xdr:cNvPr id="637" name="Text Box 6">
          <a:extLst>
            <a:ext uri="{FF2B5EF4-FFF2-40B4-BE49-F238E27FC236}">
              <a16:creationId xmlns:a16="http://schemas.microsoft.com/office/drawing/2014/main" id="{293579F2-9064-4490-9F81-83FB142892EB}"/>
            </a:ext>
          </a:extLst>
        </xdr:cNvPr>
        <xdr:cNvSpPr txBox="1">
          <a:spLocks noChangeArrowheads="1"/>
        </xdr:cNvSpPr>
      </xdr:nvSpPr>
      <xdr:spPr bwMode="auto">
        <a:xfrm>
          <a:off x="1476375" y="480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030"/>
    <xdr:sp macro="" textlink="">
      <xdr:nvSpPr>
        <xdr:cNvPr id="638" name="Text Box 7">
          <a:extLst>
            <a:ext uri="{FF2B5EF4-FFF2-40B4-BE49-F238E27FC236}">
              <a16:creationId xmlns:a16="http://schemas.microsoft.com/office/drawing/2014/main" id="{29B5D5B8-C128-401E-8375-84965A1295BB}"/>
            </a:ext>
          </a:extLst>
        </xdr:cNvPr>
        <xdr:cNvSpPr txBox="1">
          <a:spLocks noChangeArrowheads="1"/>
        </xdr:cNvSpPr>
      </xdr:nvSpPr>
      <xdr:spPr bwMode="auto">
        <a:xfrm>
          <a:off x="1476375" y="480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030"/>
    <xdr:sp macro="" textlink="">
      <xdr:nvSpPr>
        <xdr:cNvPr id="639" name="Text Box 8">
          <a:extLst>
            <a:ext uri="{FF2B5EF4-FFF2-40B4-BE49-F238E27FC236}">
              <a16:creationId xmlns:a16="http://schemas.microsoft.com/office/drawing/2014/main" id="{13D6D5AF-D557-4657-B7FA-85D70F79EE2B}"/>
            </a:ext>
          </a:extLst>
        </xdr:cNvPr>
        <xdr:cNvSpPr txBox="1">
          <a:spLocks noChangeArrowheads="1"/>
        </xdr:cNvSpPr>
      </xdr:nvSpPr>
      <xdr:spPr bwMode="auto">
        <a:xfrm>
          <a:off x="1476375" y="480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030"/>
    <xdr:sp macro="" textlink="">
      <xdr:nvSpPr>
        <xdr:cNvPr id="640" name="Text Box 9">
          <a:extLst>
            <a:ext uri="{FF2B5EF4-FFF2-40B4-BE49-F238E27FC236}">
              <a16:creationId xmlns:a16="http://schemas.microsoft.com/office/drawing/2014/main" id="{F1300A44-DCE9-476A-88D2-B23AC8255775}"/>
            </a:ext>
          </a:extLst>
        </xdr:cNvPr>
        <xdr:cNvSpPr txBox="1">
          <a:spLocks noChangeArrowheads="1"/>
        </xdr:cNvSpPr>
      </xdr:nvSpPr>
      <xdr:spPr bwMode="auto">
        <a:xfrm>
          <a:off x="1476375" y="480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7030"/>
    <xdr:sp macro="" textlink="">
      <xdr:nvSpPr>
        <xdr:cNvPr id="641" name="Text Box 10">
          <a:extLst>
            <a:ext uri="{FF2B5EF4-FFF2-40B4-BE49-F238E27FC236}">
              <a16:creationId xmlns:a16="http://schemas.microsoft.com/office/drawing/2014/main" id="{A820E088-BD44-45C6-827A-5B6B58E22760}"/>
            </a:ext>
          </a:extLst>
        </xdr:cNvPr>
        <xdr:cNvSpPr txBox="1">
          <a:spLocks noChangeArrowheads="1"/>
        </xdr:cNvSpPr>
      </xdr:nvSpPr>
      <xdr:spPr bwMode="auto">
        <a:xfrm>
          <a:off x="1476375" y="480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8150"/>
    <xdr:sp macro="" textlink="">
      <xdr:nvSpPr>
        <xdr:cNvPr id="642" name="Text Box 5">
          <a:extLst>
            <a:ext uri="{FF2B5EF4-FFF2-40B4-BE49-F238E27FC236}">
              <a16:creationId xmlns:a16="http://schemas.microsoft.com/office/drawing/2014/main" id="{80C3C899-F951-4A39-991D-84E23A44D6F6}"/>
            </a:ext>
          </a:extLst>
        </xdr:cNvPr>
        <xdr:cNvSpPr txBox="1">
          <a:spLocks noChangeArrowheads="1"/>
        </xdr:cNvSpPr>
      </xdr:nvSpPr>
      <xdr:spPr bwMode="auto">
        <a:xfrm>
          <a:off x="1476375" y="480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8150"/>
    <xdr:sp macro="" textlink="">
      <xdr:nvSpPr>
        <xdr:cNvPr id="643" name="Text Box 6">
          <a:extLst>
            <a:ext uri="{FF2B5EF4-FFF2-40B4-BE49-F238E27FC236}">
              <a16:creationId xmlns:a16="http://schemas.microsoft.com/office/drawing/2014/main" id="{CAA0C8EF-7C18-40A2-B9AE-EE8EF5D81AE7}"/>
            </a:ext>
          </a:extLst>
        </xdr:cNvPr>
        <xdr:cNvSpPr txBox="1">
          <a:spLocks noChangeArrowheads="1"/>
        </xdr:cNvSpPr>
      </xdr:nvSpPr>
      <xdr:spPr bwMode="auto">
        <a:xfrm>
          <a:off x="1476375" y="480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8150"/>
    <xdr:sp macro="" textlink="">
      <xdr:nvSpPr>
        <xdr:cNvPr id="644" name="Text Box 7">
          <a:extLst>
            <a:ext uri="{FF2B5EF4-FFF2-40B4-BE49-F238E27FC236}">
              <a16:creationId xmlns:a16="http://schemas.microsoft.com/office/drawing/2014/main" id="{A68BCB79-74F2-46E3-947F-FC3616409F8F}"/>
            </a:ext>
          </a:extLst>
        </xdr:cNvPr>
        <xdr:cNvSpPr txBox="1">
          <a:spLocks noChangeArrowheads="1"/>
        </xdr:cNvSpPr>
      </xdr:nvSpPr>
      <xdr:spPr bwMode="auto">
        <a:xfrm>
          <a:off x="1476375" y="480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8150"/>
    <xdr:sp macro="" textlink="">
      <xdr:nvSpPr>
        <xdr:cNvPr id="645" name="Text Box 8">
          <a:extLst>
            <a:ext uri="{FF2B5EF4-FFF2-40B4-BE49-F238E27FC236}">
              <a16:creationId xmlns:a16="http://schemas.microsoft.com/office/drawing/2014/main" id="{7FDCF9A7-1D69-4BBA-894A-6EED827CCF0B}"/>
            </a:ext>
          </a:extLst>
        </xdr:cNvPr>
        <xdr:cNvSpPr txBox="1">
          <a:spLocks noChangeArrowheads="1"/>
        </xdr:cNvSpPr>
      </xdr:nvSpPr>
      <xdr:spPr bwMode="auto">
        <a:xfrm>
          <a:off x="1476375" y="480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8150"/>
    <xdr:sp macro="" textlink="">
      <xdr:nvSpPr>
        <xdr:cNvPr id="646" name="Text Box 9">
          <a:extLst>
            <a:ext uri="{FF2B5EF4-FFF2-40B4-BE49-F238E27FC236}">
              <a16:creationId xmlns:a16="http://schemas.microsoft.com/office/drawing/2014/main" id="{2E217ED9-DBE5-4042-9477-CAAB29F8BE15}"/>
            </a:ext>
          </a:extLst>
        </xdr:cNvPr>
        <xdr:cNvSpPr txBox="1">
          <a:spLocks noChangeArrowheads="1"/>
        </xdr:cNvSpPr>
      </xdr:nvSpPr>
      <xdr:spPr bwMode="auto">
        <a:xfrm>
          <a:off x="1476375" y="480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8150"/>
    <xdr:sp macro="" textlink="">
      <xdr:nvSpPr>
        <xdr:cNvPr id="647" name="Text Box 5">
          <a:extLst>
            <a:ext uri="{FF2B5EF4-FFF2-40B4-BE49-F238E27FC236}">
              <a16:creationId xmlns:a16="http://schemas.microsoft.com/office/drawing/2014/main" id="{864FE123-DC23-4460-B9B6-F49BFA883E5B}"/>
            </a:ext>
          </a:extLst>
        </xdr:cNvPr>
        <xdr:cNvSpPr txBox="1">
          <a:spLocks noChangeArrowheads="1"/>
        </xdr:cNvSpPr>
      </xdr:nvSpPr>
      <xdr:spPr bwMode="auto">
        <a:xfrm>
          <a:off x="1476375" y="480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8150"/>
    <xdr:sp macro="" textlink="">
      <xdr:nvSpPr>
        <xdr:cNvPr id="648" name="Text Box 6">
          <a:extLst>
            <a:ext uri="{FF2B5EF4-FFF2-40B4-BE49-F238E27FC236}">
              <a16:creationId xmlns:a16="http://schemas.microsoft.com/office/drawing/2014/main" id="{EEE68DE3-A31F-4E71-8D78-767902C8DEB2}"/>
            </a:ext>
          </a:extLst>
        </xdr:cNvPr>
        <xdr:cNvSpPr txBox="1">
          <a:spLocks noChangeArrowheads="1"/>
        </xdr:cNvSpPr>
      </xdr:nvSpPr>
      <xdr:spPr bwMode="auto">
        <a:xfrm>
          <a:off x="1476375" y="480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8150"/>
    <xdr:sp macro="" textlink="">
      <xdr:nvSpPr>
        <xdr:cNvPr id="649" name="Text Box 7">
          <a:extLst>
            <a:ext uri="{FF2B5EF4-FFF2-40B4-BE49-F238E27FC236}">
              <a16:creationId xmlns:a16="http://schemas.microsoft.com/office/drawing/2014/main" id="{E8E9F70D-71C7-412A-ACFB-A30EF162BF58}"/>
            </a:ext>
          </a:extLst>
        </xdr:cNvPr>
        <xdr:cNvSpPr txBox="1">
          <a:spLocks noChangeArrowheads="1"/>
        </xdr:cNvSpPr>
      </xdr:nvSpPr>
      <xdr:spPr bwMode="auto">
        <a:xfrm>
          <a:off x="1476375" y="480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8150"/>
    <xdr:sp macro="" textlink="">
      <xdr:nvSpPr>
        <xdr:cNvPr id="650" name="Text Box 8">
          <a:extLst>
            <a:ext uri="{FF2B5EF4-FFF2-40B4-BE49-F238E27FC236}">
              <a16:creationId xmlns:a16="http://schemas.microsoft.com/office/drawing/2014/main" id="{FC4A4FEE-A9E2-4282-96E6-33A194E33393}"/>
            </a:ext>
          </a:extLst>
        </xdr:cNvPr>
        <xdr:cNvSpPr txBox="1">
          <a:spLocks noChangeArrowheads="1"/>
        </xdr:cNvSpPr>
      </xdr:nvSpPr>
      <xdr:spPr bwMode="auto">
        <a:xfrm>
          <a:off x="1476375" y="480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8150"/>
    <xdr:sp macro="" textlink="">
      <xdr:nvSpPr>
        <xdr:cNvPr id="651" name="Text Box 9">
          <a:extLst>
            <a:ext uri="{FF2B5EF4-FFF2-40B4-BE49-F238E27FC236}">
              <a16:creationId xmlns:a16="http://schemas.microsoft.com/office/drawing/2014/main" id="{47416C1F-9A82-468F-9060-0F6D829BAB82}"/>
            </a:ext>
          </a:extLst>
        </xdr:cNvPr>
        <xdr:cNvSpPr txBox="1">
          <a:spLocks noChangeArrowheads="1"/>
        </xdr:cNvSpPr>
      </xdr:nvSpPr>
      <xdr:spPr bwMode="auto">
        <a:xfrm>
          <a:off x="1476375" y="480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16</xdr:row>
      <xdr:rowOff>0</xdr:rowOff>
    </xdr:from>
    <xdr:ext cx="0" cy="438150"/>
    <xdr:sp macro="" textlink="">
      <xdr:nvSpPr>
        <xdr:cNvPr id="652" name="Text Box 10">
          <a:extLst>
            <a:ext uri="{FF2B5EF4-FFF2-40B4-BE49-F238E27FC236}">
              <a16:creationId xmlns:a16="http://schemas.microsoft.com/office/drawing/2014/main" id="{006F2C4B-78C1-481B-936E-5BA04FB2B7C9}"/>
            </a:ext>
          </a:extLst>
        </xdr:cNvPr>
        <xdr:cNvSpPr txBox="1">
          <a:spLocks noChangeArrowheads="1"/>
        </xdr:cNvSpPr>
      </xdr:nvSpPr>
      <xdr:spPr bwMode="auto">
        <a:xfrm>
          <a:off x="1476375" y="480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13497"/>
    <xdr:sp macro="" textlink="">
      <xdr:nvSpPr>
        <xdr:cNvPr id="653" name="Text Box 5">
          <a:extLst>
            <a:ext uri="{FF2B5EF4-FFF2-40B4-BE49-F238E27FC236}">
              <a16:creationId xmlns:a16="http://schemas.microsoft.com/office/drawing/2014/main" id="{012FEB73-4D88-4813-BCD2-B9BB580E7667}"/>
            </a:ext>
          </a:extLst>
        </xdr:cNvPr>
        <xdr:cNvSpPr txBox="1">
          <a:spLocks noChangeArrowheads="1"/>
        </xdr:cNvSpPr>
      </xdr:nvSpPr>
      <xdr:spPr bwMode="auto">
        <a:xfrm>
          <a:off x="1600200" y="524827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13497"/>
    <xdr:sp macro="" textlink="">
      <xdr:nvSpPr>
        <xdr:cNvPr id="654" name="Text Box 6">
          <a:extLst>
            <a:ext uri="{FF2B5EF4-FFF2-40B4-BE49-F238E27FC236}">
              <a16:creationId xmlns:a16="http://schemas.microsoft.com/office/drawing/2014/main" id="{0E2A2352-FAD2-4F5F-9474-24845EDB6A26}"/>
            </a:ext>
          </a:extLst>
        </xdr:cNvPr>
        <xdr:cNvSpPr txBox="1">
          <a:spLocks noChangeArrowheads="1"/>
        </xdr:cNvSpPr>
      </xdr:nvSpPr>
      <xdr:spPr bwMode="auto">
        <a:xfrm>
          <a:off x="1600200" y="524827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13497"/>
    <xdr:sp macro="" textlink="">
      <xdr:nvSpPr>
        <xdr:cNvPr id="655" name="Text Box 7">
          <a:extLst>
            <a:ext uri="{FF2B5EF4-FFF2-40B4-BE49-F238E27FC236}">
              <a16:creationId xmlns:a16="http://schemas.microsoft.com/office/drawing/2014/main" id="{90336701-3E9A-4701-86B6-9C552097243F}"/>
            </a:ext>
          </a:extLst>
        </xdr:cNvPr>
        <xdr:cNvSpPr txBox="1">
          <a:spLocks noChangeArrowheads="1"/>
        </xdr:cNvSpPr>
      </xdr:nvSpPr>
      <xdr:spPr bwMode="auto">
        <a:xfrm>
          <a:off x="1600200" y="524827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13497"/>
    <xdr:sp macro="" textlink="">
      <xdr:nvSpPr>
        <xdr:cNvPr id="656" name="Text Box 8">
          <a:extLst>
            <a:ext uri="{FF2B5EF4-FFF2-40B4-BE49-F238E27FC236}">
              <a16:creationId xmlns:a16="http://schemas.microsoft.com/office/drawing/2014/main" id="{8572BC98-2CB4-4B36-BA98-2C37EC0EADB3}"/>
            </a:ext>
          </a:extLst>
        </xdr:cNvPr>
        <xdr:cNvSpPr txBox="1">
          <a:spLocks noChangeArrowheads="1"/>
        </xdr:cNvSpPr>
      </xdr:nvSpPr>
      <xdr:spPr bwMode="auto">
        <a:xfrm>
          <a:off x="1600200" y="524827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13497"/>
    <xdr:sp macro="" textlink="">
      <xdr:nvSpPr>
        <xdr:cNvPr id="657" name="Text Box 9">
          <a:extLst>
            <a:ext uri="{FF2B5EF4-FFF2-40B4-BE49-F238E27FC236}">
              <a16:creationId xmlns:a16="http://schemas.microsoft.com/office/drawing/2014/main" id="{423584B8-8957-4199-91A5-A0FED8BC03A5}"/>
            </a:ext>
          </a:extLst>
        </xdr:cNvPr>
        <xdr:cNvSpPr txBox="1">
          <a:spLocks noChangeArrowheads="1"/>
        </xdr:cNvSpPr>
      </xdr:nvSpPr>
      <xdr:spPr bwMode="auto">
        <a:xfrm>
          <a:off x="1600200" y="524827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2547"/>
    <xdr:sp macro="" textlink="">
      <xdr:nvSpPr>
        <xdr:cNvPr id="658" name="Text Box 5">
          <a:extLst>
            <a:ext uri="{FF2B5EF4-FFF2-40B4-BE49-F238E27FC236}">
              <a16:creationId xmlns:a16="http://schemas.microsoft.com/office/drawing/2014/main" id="{79D4432B-5158-4D4F-AA44-4A10371DF7CD}"/>
            </a:ext>
          </a:extLst>
        </xdr:cNvPr>
        <xdr:cNvSpPr txBox="1">
          <a:spLocks noChangeArrowheads="1"/>
        </xdr:cNvSpPr>
      </xdr:nvSpPr>
      <xdr:spPr bwMode="auto">
        <a:xfrm>
          <a:off x="1600200" y="524827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2547"/>
    <xdr:sp macro="" textlink="">
      <xdr:nvSpPr>
        <xdr:cNvPr id="659" name="Text Box 6">
          <a:extLst>
            <a:ext uri="{FF2B5EF4-FFF2-40B4-BE49-F238E27FC236}">
              <a16:creationId xmlns:a16="http://schemas.microsoft.com/office/drawing/2014/main" id="{A4DE4995-9C0A-4CB0-8733-98ED5B4336AF}"/>
            </a:ext>
          </a:extLst>
        </xdr:cNvPr>
        <xdr:cNvSpPr txBox="1">
          <a:spLocks noChangeArrowheads="1"/>
        </xdr:cNvSpPr>
      </xdr:nvSpPr>
      <xdr:spPr bwMode="auto">
        <a:xfrm>
          <a:off x="1600200" y="524827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2547"/>
    <xdr:sp macro="" textlink="">
      <xdr:nvSpPr>
        <xdr:cNvPr id="660" name="Text Box 7">
          <a:extLst>
            <a:ext uri="{FF2B5EF4-FFF2-40B4-BE49-F238E27FC236}">
              <a16:creationId xmlns:a16="http://schemas.microsoft.com/office/drawing/2014/main" id="{7B759FE3-55EA-4E7B-A67E-AA6EE05D24C8}"/>
            </a:ext>
          </a:extLst>
        </xdr:cNvPr>
        <xdr:cNvSpPr txBox="1">
          <a:spLocks noChangeArrowheads="1"/>
        </xdr:cNvSpPr>
      </xdr:nvSpPr>
      <xdr:spPr bwMode="auto">
        <a:xfrm>
          <a:off x="1600200" y="524827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2547"/>
    <xdr:sp macro="" textlink="">
      <xdr:nvSpPr>
        <xdr:cNvPr id="661" name="Text Box 8">
          <a:extLst>
            <a:ext uri="{FF2B5EF4-FFF2-40B4-BE49-F238E27FC236}">
              <a16:creationId xmlns:a16="http://schemas.microsoft.com/office/drawing/2014/main" id="{59CCC047-945D-42CA-932C-71F090CDCE2D}"/>
            </a:ext>
          </a:extLst>
        </xdr:cNvPr>
        <xdr:cNvSpPr txBox="1">
          <a:spLocks noChangeArrowheads="1"/>
        </xdr:cNvSpPr>
      </xdr:nvSpPr>
      <xdr:spPr bwMode="auto">
        <a:xfrm>
          <a:off x="1600200" y="524827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2547"/>
    <xdr:sp macro="" textlink="">
      <xdr:nvSpPr>
        <xdr:cNvPr id="662" name="Text Box 9">
          <a:extLst>
            <a:ext uri="{FF2B5EF4-FFF2-40B4-BE49-F238E27FC236}">
              <a16:creationId xmlns:a16="http://schemas.microsoft.com/office/drawing/2014/main" id="{E0998704-92CB-4876-B13D-CFD5C018EB39}"/>
            </a:ext>
          </a:extLst>
        </xdr:cNvPr>
        <xdr:cNvSpPr txBox="1">
          <a:spLocks noChangeArrowheads="1"/>
        </xdr:cNvSpPr>
      </xdr:nvSpPr>
      <xdr:spPr bwMode="auto">
        <a:xfrm>
          <a:off x="1600200" y="524827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2547"/>
    <xdr:sp macro="" textlink="">
      <xdr:nvSpPr>
        <xdr:cNvPr id="663" name="Text Box 5">
          <a:extLst>
            <a:ext uri="{FF2B5EF4-FFF2-40B4-BE49-F238E27FC236}">
              <a16:creationId xmlns:a16="http://schemas.microsoft.com/office/drawing/2014/main" id="{77CF4C94-98E4-46E2-9A01-5172B85E63F3}"/>
            </a:ext>
          </a:extLst>
        </xdr:cNvPr>
        <xdr:cNvSpPr txBox="1">
          <a:spLocks noChangeArrowheads="1"/>
        </xdr:cNvSpPr>
      </xdr:nvSpPr>
      <xdr:spPr bwMode="auto">
        <a:xfrm>
          <a:off x="1600200" y="524827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2547"/>
    <xdr:sp macro="" textlink="">
      <xdr:nvSpPr>
        <xdr:cNvPr id="664" name="Text Box 6">
          <a:extLst>
            <a:ext uri="{FF2B5EF4-FFF2-40B4-BE49-F238E27FC236}">
              <a16:creationId xmlns:a16="http://schemas.microsoft.com/office/drawing/2014/main" id="{46022ADA-868E-4D7E-9DE2-22718F8BCA3E}"/>
            </a:ext>
          </a:extLst>
        </xdr:cNvPr>
        <xdr:cNvSpPr txBox="1">
          <a:spLocks noChangeArrowheads="1"/>
        </xdr:cNvSpPr>
      </xdr:nvSpPr>
      <xdr:spPr bwMode="auto">
        <a:xfrm>
          <a:off x="1600200" y="524827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2547"/>
    <xdr:sp macro="" textlink="">
      <xdr:nvSpPr>
        <xdr:cNvPr id="665" name="Text Box 7">
          <a:extLst>
            <a:ext uri="{FF2B5EF4-FFF2-40B4-BE49-F238E27FC236}">
              <a16:creationId xmlns:a16="http://schemas.microsoft.com/office/drawing/2014/main" id="{60B0EF16-0D71-443A-9D1C-E71216555067}"/>
            </a:ext>
          </a:extLst>
        </xdr:cNvPr>
        <xdr:cNvSpPr txBox="1">
          <a:spLocks noChangeArrowheads="1"/>
        </xdr:cNvSpPr>
      </xdr:nvSpPr>
      <xdr:spPr bwMode="auto">
        <a:xfrm>
          <a:off x="1600200" y="524827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2547"/>
    <xdr:sp macro="" textlink="">
      <xdr:nvSpPr>
        <xdr:cNvPr id="666" name="Text Box 8">
          <a:extLst>
            <a:ext uri="{FF2B5EF4-FFF2-40B4-BE49-F238E27FC236}">
              <a16:creationId xmlns:a16="http://schemas.microsoft.com/office/drawing/2014/main" id="{9C3B5476-6BC1-45C7-8381-2DB3100A2020}"/>
            </a:ext>
          </a:extLst>
        </xdr:cNvPr>
        <xdr:cNvSpPr txBox="1">
          <a:spLocks noChangeArrowheads="1"/>
        </xdr:cNvSpPr>
      </xdr:nvSpPr>
      <xdr:spPr bwMode="auto">
        <a:xfrm>
          <a:off x="1600200" y="524827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2547"/>
    <xdr:sp macro="" textlink="">
      <xdr:nvSpPr>
        <xdr:cNvPr id="667" name="Text Box 9">
          <a:extLst>
            <a:ext uri="{FF2B5EF4-FFF2-40B4-BE49-F238E27FC236}">
              <a16:creationId xmlns:a16="http://schemas.microsoft.com/office/drawing/2014/main" id="{AF7ED722-9BE0-41D3-A4B4-1AAB4552FE70}"/>
            </a:ext>
          </a:extLst>
        </xdr:cNvPr>
        <xdr:cNvSpPr txBox="1">
          <a:spLocks noChangeArrowheads="1"/>
        </xdr:cNvSpPr>
      </xdr:nvSpPr>
      <xdr:spPr bwMode="auto">
        <a:xfrm>
          <a:off x="1600200" y="524827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2547"/>
    <xdr:sp macro="" textlink="">
      <xdr:nvSpPr>
        <xdr:cNvPr id="668" name="Text Box 10">
          <a:extLst>
            <a:ext uri="{FF2B5EF4-FFF2-40B4-BE49-F238E27FC236}">
              <a16:creationId xmlns:a16="http://schemas.microsoft.com/office/drawing/2014/main" id="{9875636C-39DF-4A5D-B915-AAF3281B35F7}"/>
            </a:ext>
          </a:extLst>
        </xdr:cNvPr>
        <xdr:cNvSpPr txBox="1">
          <a:spLocks noChangeArrowheads="1"/>
        </xdr:cNvSpPr>
      </xdr:nvSpPr>
      <xdr:spPr bwMode="auto">
        <a:xfrm>
          <a:off x="1600200" y="524827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669" name="Text Box 2914">
          <a:extLst>
            <a:ext uri="{FF2B5EF4-FFF2-40B4-BE49-F238E27FC236}">
              <a16:creationId xmlns:a16="http://schemas.microsoft.com/office/drawing/2014/main" id="{D70FDDD0-06E4-4260-B017-13AFD403AA96}"/>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670" name="Text Box 2915">
          <a:extLst>
            <a:ext uri="{FF2B5EF4-FFF2-40B4-BE49-F238E27FC236}">
              <a16:creationId xmlns:a16="http://schemas.microsoft.com/office/drawing/2014/main" id="{506B8E4F-E1A2-4BCB-AC95-005D5A83A814}"/>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671" name="Text Box 2916">
          <a:extLst>
            <a:ext uri="{FF2B5EF4-FFF2-40B4-BE49-F238E27FC236}">
              <a16:creationId xmlns:a16="http://schemas.microsoft.com/office/drawing/2014/main" id="{59C59671-AB7E-448D-B8C4-55D3D178777E}"/>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672" name="Text Box 2917">
          <a:extLst>
            <a:ext uri="{FF2B5EF4-FFF2-40B4-BE49-F238E27FC236}">
              <a16:creationId xmlns:a16="http://schemas.microsoft.com/office/drawing/2014/main" id="{1E30807C-7558-4AF5-ABE3-A4C17FC2A837}"/>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673" name="Text Box 2918">
          <a:extLst>
            <a:ext uri="{FF2B5EF4-FFF2-40B4-BE49-F238E27FC236}">
              <a16:creationId xmlns:a16="http://schemas.microsoft.com/office/drawing/2014/main" id="{715026A1-0E25-439C-AD09-638A34DD75AC}"/>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674" name="Text Box 2914">
          <a:extLst>
            <a:ext uri="{FF2B5EF4-FFF2-40B4-BE49-F238E27FC236}">
              <a16:creationId xmlns:a16="http://schemas.microsoft.com/office/drawing/2014/main" id="{BF0C0B9E-EF79-4A95-B3A1-C139A365A77A}"/>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675" name="Text Box 2915">
          <a:extLst>
            <a:ext uri="{FF2B5EF4-FFF2-40B4-BE49-F238E27FC236}">
              <a16:creationId xmlns:a16="http://schemas.microsoft.com/office/drawing/2014/main" id="{41E24606-0F51-47C5-A415-B8FC48EBB01B}"/>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676" name="Text Box 2916">
          <a:extLst>
            <a:ext uri="{FF2B5EF4-FFF2-40B4-BE49-F238E27FC236}">
              <a16:creationId xmlns:a16="http://schemas.microsoft.com/office/drawing/2014/main" id="{EE440C67-6B3C-4A3C-82C8-94A622969718}"/>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677" name="Text Box 2917">
          <a:extLst>
            <a:ext uri="{FF2B5EF4-FFF2-40B4-BE49-F238E27FC236}">
              <a16:creationId xmlns:a16="http://schemas.microsoft.com/office/drawing/2014/main" id="{EC79A2AE-2761-43A9-A556-E8781C850F8F}"/>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678" name="Text Box 2918">
          <a:extLst>
            <a:ext uri="{FF2B5EF4-FFF2-40B4-BE49-F238E27FC236}">
              <a16:creationId xmlns:a16="http://schemas.microsoft.com/office/drawing/2014/main" id="{851F07B9-61E3-4CCD-9249-2D75DB712088}"/>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679" name="Text Box 2914">
          <a:extLst>
            <a:ext uri="{FF2B5EF4-FFF2-40B4-BE49-F238E27FC236}">
              <a16:creationId xmlns:a16="http://schemas.microsoft.com/office/drawing/2014/main" id="{6E21D3D3-C4A6-4498-B2C8-5E913D5C6B01}"/>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680" name="Text Box 2915">
          <a:extLst>
            <a:ext uri="{FF2B5EF4-FFF2-40B4-BE49-F238E27FC236}">
              <a16:creationId xmlns:a16="http://schemas.microsoft.com/office/drawing/2014/main" id="{2D133ECB-9823-4848-A2D0-52DD07BD27C5}"/>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681" name="Text Box 2916">
          <a:extLst>
            <a:ext uri="{FF2B5EF4-FFF2-40B4-BE49-F238E27FC236}">
              <a16:creationId xmlns:a16="http://schemas.microsoft.com/office/drawing/2014/main" id="{7C21B294-BBD1-49F5-96BB-59141F8EFCFB}"/>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682" name="Text Box 2917">
          <a:extLst>
            <a:ext uri="{FF2B5EF4-FFF2-40B4-BE49-F238E27FC236}">
              <a16:creationId xmlns:a16="http://schemas.microsoft.com/office/drawing/2014/main" id="{6E461E21-2D14-4F6D-BC58-18A20EB5C3A1}"/>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683" name="Text Box 2918">
          <a:extLst>
            <a:ext uri="{FF2B5EF4-FFF2-40B4-BE49-F238E27FC236}">
              <a16:creationId xmlns:a16="http://schemas.microsoft.com/office/drawing/2014/main" id="{37D98C8A-65A0-4170-9F6E-915760BFE54F}"/>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684" name="Text Box 2914">
          <a:extLst>
            <a:ext uri="{FF2B5EF4-FFF2-40B4-BE49-F238E27FC236}">
              <a16:creationId xmlns:a16="http://schemas.microsoft.com/office/drawing/2014/main" id="{B4C8ADDC-F42C-4CEB-9993-F692A746819F}"/>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685" name="Text Box 2915">
          <a:extLst>
            <a:ext uri="{FF2B5EF4-FFF2-40B4-BE49-F238E27FC236}">
              <a16:creationId xmlns:a16="http://schemas.microsoft.com/office/drawing/2014/main" id="{1F9768E5-AF0C-46EA-89DB-7A98C50AD141}"/>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686" name="Text Box 2916">
          <a:extLst>
            <a:ext uri="{FF2B5EF4-FFF2-40B4-BE49-F238E27FC236}">
              <a16:creationId xmlns:a16="http://schemas.microsoft.com/office/drawing/2014/main" id="{D5FA5BE7-0701-4986-B9EB-295BE0C0C048}"/>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687" name="Text Box 2917">
          <a:extLst>
            <a:ext uri="{FF2B5EF4-FFF2-40B4-BE49-F238E27FC236}">
              <a16:creationId xmlns:a16="http://schemas.microsoft.com/office/drawing/2014/main" id="{7741AB20-1D61-46EF-B6F0-AF12DEB720EE}"/>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688" name="Text Box 2914">
          <a:extLst>
            <a:ext uri="{FF2B5EF4-FFF2-40B4-BE49-F238E27FC236}">
              <a16:creationId xmlns:a16="http://schemas.microsoft.com/office/drawing/2014/main" id="{9D961455-4141-4146-BCD6-D47358003DF1}"/>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689" name="Text Box 2915">
          <a:extLst>
            <a:ext uri="{FF2B5EF4-FFF2-40B4-BE49-F238E27FC236}">
              <a16:creationId xmlns:a16="http://schemas.microsoft.com/office/drawing/2014/main" id="{3D7271A6-2D98-499A-B2CE-734462BB3A0D}"/>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690" name="Text Box 2916">
          <a:extLst>
            <a:ext uri="{FF2B5EF4-FFF2-40B4-BE49-F238E27FC236}">
              <a16:creationId xmlns:a16="http://schemas.microsoft.com/office/drawing/2014/main" id="{17078934-1087-4BCA-9F38-666D19DE83F0}"/>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691" name="Text Box 2917">
          <a:extLst>
            <a:ext uri="{FF2B5EF4-FFF2-40B4-BE49-F238E27FC236}">
              <a16:creationId xmlns:a16="http://schemas.microsoft.com/office/drawing/2014/main" id="{7CE91A2C-1782-4332-A89A-7F813E44E752}"/>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692" name="Text Box 2918">
          <a:extLst>
            <a:ext uri="{FF2B5EF4-FFF2-40B4-BE49-F238E27FC236}">
              <a16:creationId xmlns:a16="http://schemas.microsoft.com/office/drawing/2014/main" id="{80E3D050-A2FB-4827-B213-0D8C119F0CE1}"/>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693" name="Text Box 2914">
          <a:extLst>
            <a:ext uri="{FF2B5EF4-FFF2-40B4-BE49-F238E27FC236}">
              <a16:creationId xmlns:a16="http://schemas.microsoft.com/office/drawing/2014/main" id="{836B8B02-2344-4B5B-8247-17147B8BF821}"/>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694" name="Text Box 2915">
          <a:extLst>
            <a:ext uri="{FF2B5EF4-FFF2-40B4-BE49-F238E27FC236}">
              <a16:creationId xmlns:a16="http://schemas.microsoft.com/office/drawing/2014/main" id="{1F26BD0D-CB8C-4BC5-8049-B6D4CB968972}"/>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695" name="Text Box 2916">
          <a:extLst>
            <a:ext uri="{FF2B5EF4-FFF2-40B4-BE49-F238E27FC236}">
              <a16:creationId xmlns:a16="http://schemas.microsoft.com/office/drawing/2014/main" id="{E41F4DBF-F30B-42C4-8B4B-A0CE97EEB024}"/>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696" name="Text Box 2917">
          <a:extLst>
            <a:ext uri="{FF2B5EF4-FFF2-40B4-BE49-F238E27FC236}">
              <a16:creationId xmlns:a16="http://schemas.microsoft.com/office/drawing/2014/main" id="{AAA87BBF-6446-4E73-8172-071E20092E4A}"/>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697" name="Text Box 2914">
          <a:extLst>
            <a:ext uri="{FF2B5EF4-FFF2-40B4-BE49-F238E27FC236}">
              <a16:creationId xmlns:a16="http://schemas.microsoft.com/office/drawing/2014/main" id="{486B42EB-D5BD-4422-B25D-852A8E720E44}"/>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698" name="Text Box 2915">
          <a:extLst>
            <a:ext uri="{FF2B5EF4-FFF2-40B4-BE49-F238E27FC236}">
              <a16:creationId xmlns:a16="http://schemas.microsoft.com/office/drawing/2014/main" id="{D2051CE8-D810-438F-A779-083D558AB829}"/>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699" name="Text Box 2916">
          <a:extLst>
            <a:ext uri="{FF2B5EF4-FFF2-40B4-BE49-F238E27FC236}">
              <a16:creationId xmlns:a16="http://schemas.microsoft.com/office/drawing/2014/main" id="{66044DC4-450B-464B-A5A9-34A2AECE926B}"/>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00" name="Text Box 2917">
          <a:extLst>
            <a:ext uri="{FF2B5EF4-FFF2-40B4-BE49-F238E27FC236}">
              <a16:creationId xmlns:a16="http://schemas.microsoft.com/office/drawing/2014/main" id="{5FD3D987-F0EC-4C17-8F61-0544ADE2CC38}"/>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01" name="Text Box 2918">
          <a:extLst>
            <a:ext uri="{FF2B5EF4-FFF2-40B4-BE49-F238E27FC236}">
              <a16:creationId xmlns:a16="http://schemas.microsoft.com/office/drawing/2014/main" id="{2AD49305-BFB2-48B0-8CD0-C13A7D151F7E}"/>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02" name="Text Box 2914">
          <a:extLst>
            <a:ext uri="{FF2B5EF4-FFF2-40B4-BE49-F238E27FC236}">
              <a16:creationId xmlns:a16="http://schemas.microsoft.com/office/drawing/2014/main" id="{2D0426B9-DFA4-4436-8E70-602759AD6278}"/>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03" name="Text Box 2915">
          <a:extLst>
            <a:ext uri="{FF2B5EF4-FFF2-40B4-BE49-F238E27FC236}">
              <a16:creationId xmlns:a16="http://schemas.microsoft.com/office/drawing/2014/main" id="{2B32A24A-85E4-4896-B822-C4D909D2769D}"/>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04" name="Text Box 2916">
          <a:extLst>
            <a:ext uri="{FF2B5EF4-FFF2-40B4-BE49-F238E27FC236}">
              <a16:creationId xmlns:a16="http://schemas.microsoft.com/office/drawing/2014/main" id="{E84FF947-2DF5-455D-85B3-F4FF508653CF}"/>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05" name="Text Box 2917">
          <a:extLst>
            <a:ext uri="{FF2B5EF4-FFF2-40B4-BE49-F238E27FC236}">
              <a16:creationId xmlns:a16="http://schemas.microsoft.com/office/drawing/2014/main" id="{37CD65C0-6342-43EF-892B-B9050FF18A24}"/>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06" name="Text Box 2918">
          <a:extLst>
            <a:ext uri="{FF2B5EF4-FFF2-40B4-BE49-F238E27FC236}">
              <a16:creationId xmlns:a16="http://schemas.microsoft.com/office/drawing/2014/main" id="{2672C99E-E994-45AD-A5FB-B645E3F8A2ED}"/>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07" name="Text Box 2914">
          <a:extLst>
            <a:ext uri="{FF2B5EF4-FFF2-40B4-BE49-F238E27FC236}">
              <a16:creationId xmlns:a16="http://schemas.microsoft.com/office/drawing/2014/main" id="{C6964CFE-81C2-48BD-8C81-FD0AF660E5DE}"/>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08" name="Text Box 2915">
          <a:extLst>
            <a:ext uri="{FF2B5EF4-FFF2-40B4-BE49-F238E27FC236}">
              <a16:creationId xmlns:a16="http://schemas.microsoft.com/office/drawing/2014/main" id="{1DA35D4B-3898-4AF3-89DE-558BB561E752}"/>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09" name="Text Box 2916">
          <a:extLst>
            <a:ext uri="{FF2B5EF4-FFF2-40B4-BE49-F238E27FC236}">
              <a16:creationId xmlns:a16="http://schemas.microsoft.com/office/drawing/2014/main" id="{E44140C1-FB4B-412E-8A3E-7DA639340DD0}"/>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10" name="Text Box 2917">
          <a:extLst>
            <a:ext uri="{FF2B5EF4-FFF2-40B4-BE49-F238E27FC236}">
              <a16:creationId xmlns:a16="http://schemas.microsoft.com/office/drawing/2014/main" id="{D451006B-D014-4A8E-80AF-A3B82ABB77FC}"/>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11" name="Text Box 2918">
          <a:extLst>
            <a:ext uri="{FF2B5EF4-FFF2-40B4-BE49-F238E27FC236}">
              <a16:creationId xmlns:a16="http://schemas.microsoft.com/office/drawing/2014/main" id="{E41AB657-F61C-4806-86CF-147F0C120E49}"/>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12" name="Text Box 2914">
          <a:extLst>
            <a:ext uri="{FF2B5EF4-FFF2-40B4-BE49-F238E27FC236}">
              <a16:creationId xmlns:a16="http://schemas.microsoft.com/office/drawing/2014/main" id="{769593D7-E90C-4C06-9D52-8D62250FF60A}"/>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13" name="Text Box 2915">
          <a:extLst>
            <a:ext uri="{FF2B5EF4-FFF2-40B4-BE49-F238E27FC236}">
              <a16:creationId xmlns:a16="http://schemas.microsoft.com/office/drawing/2014/main" id="{7007CD88-B12F-4859-A302-3B8C3AEBCE60}"/>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14" name="Text Box 2916">
          <a:extLst>
            <a:ext uri="{FF2B5EF4-FFF2-40B4-BE49-F238E27FC236}">
              <a16:creationId xmlns:a16="http://schemas.microsoft.com/office/drawing/2014/main" id="{2C6064C5-B41A-4E79-BD04-69C15588D817}"/>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15" name="Text Box 2917">
          <a:extLst>
            <a:ext uri="{FF2B5EF4-FFF2-40B4-BE49-F238E27FC236}">
              <a16:creationId xmlns:a16="http://schemas.microsoft.com/office/drawing/2014/main" id="{3083AC34-2C02-4A0C-8A90-0D22639FCD06}"/>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16" name="Text Box 2918">
          <a:extLst>
            <a:ext uri="{FF2B5EF4-FFF2-40B4-BE49-F238E27FC236}">
              <a16:creationId xmlns:a16="http://schemas.microsoft.com/office/drawing/2014/main" id="{5FAF94F8-88E8-4AAC-A45A-9F15E9EC5B0B}"/>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17" name="Text Box 2914">
          <a:extLst>
            <a:ext uri="{FF2B5EF4-FFF2-40B4-BE49-F238E27FC236}">
              <a16:creationId xmlns:a16="http://schemas.microsoft.com/office/drawing/2014/main" id="{C1025F1E-95FD-4057-9CFE-C401EB122596}"/>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18" name="Text Box 2915">
          <a:extLst>
            <a:ext uri="{FF2B5EF4-FFF2-40B4-BE49-F238E27FC236}">
              <a16:creationId xmlns:a16="http://schemas.microsoft.com/office/drawing/2014/main" id="{6019B7D4-8DBA-496E-8694-121E2640BE2C}"/>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19" name="Text Box 2916">
          <a:extLst>
            <a:ext uri="{FF2B5EF4-FFF2-40B4-BE49-F238E27FC236}">
              <a16:creationId xmlns:a16="http://schemas.microsoft.com/office/drawing/2014/main" id="{A727E4C7-896F-41A1-B249-100D4C4E4349}"/>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20" name="Text Box 2917">
          <a:extLst>
            <a:ext uri="{FF2B5EF4-FFF2-40B4-BE49-F238E27FC236}">
              <a16:creationId xmlns:a16="http://schemas.microsoft.com/office/drawing/2014/main" id="{A0FE6637-0C88-416F-81AE-850D142585AE}"/>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21" name="Text Box 2918">
          <a:extLst>
            <a:ext uri="{FF2B5EF4-FFF2-40B4-BE49-F238E27FC236}">
              <a16:creationId xmlns:a16="http://schemas.microsoft.com/office/drawing/2014/main" id="{2781F407-28FF-4255-88C3-A1531926D0A3}"/>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22" name="Text Box 2914">
          <a:extLst>
            <a:ext uri="{FF2B5EF4-FFF2-40B4-BE49-F238E27FC236}">
              <a16:creationId xmlns:a16="http://schemas.microsoft.com/office/drawing/2014/main" id="{289BEDE7-9413-4432-A1FC-585E8B502F4E}"/>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23" name="Text Box 2915">
          <a:extLst>
            <a:ext uri="{FF2B5EF4-FFF2-40B4-BE49-F238E27FC236}">
              <a16:creationId xmlns:a16="http://schemas.microsoft.com/office/drawing/2014/main" id="{ACBDF773-834C-49F4-B2F8-6B51A9764A88}"/>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24" name="Text Box 2916">
          <a:extLst>
            <a:ext uri="{FF2B5EF4-FFF2-40B4-BE49-F238E27FC236}">
              <a16:creationId xmlns:a16="http://schemas.microsoft.com/office/drawing/2014/main" id="{0CE60FC6-09AB-4912-B66E-C358A41BD2A1}"/>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25" name="Text Box 2917">
          <a:extLst>
            <a:ext uri="{FF2B5EF4-FFF2-40B4-BE49-F238E27FC236}">
              <a16:creationId xmlns:a16="http://schemas.microsoft.com/office/drawing/2014/main" id="{4E5A4F0E-2C83-4A74-84A3-79266182443F}"/>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26" name="Text Box 2918">
          <a:extLst>
            <a:ext uri="{FF2B5EF4-FFF2-40B4-BE49-F238E27FC236}">
              <a16:creationId xmlns:a16="http://schemas.microsoft.com/office/drawing/2014/main" id="{D4E1EFD1-4D19-40E8-8653-812DBFC0D1F6}"/>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27" name="Text Box 2914">
          <a:extLst>
            <a:ext uri="{FF2B5EF4-FFF2-40B4-BE49-F238E27FC236}">
              <a16:creationId xmlns:a16="http://schemas.microsoft.com/office/drawing/2014/main" id="{4FDBBA27-B652-4D5A-90C0-60942E59C1CF}"/>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28" name="Text Box 2915">
          <a:extLst>
            <a:ext uri="{FF2B5EF4-FFF2-40B4-BE49-F238E27FC236}">
              <a16:creationId xmlns:a16="http://schemas.microsoft.com/office/drawing/2014/main" id="{D62E89A5-69D6-4C61-981F-166A406C8293}"/>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29" name="Text Box 2916">
          <a:extLst>
            <a:ext uri="{FF2B5EF4-FFF2-40B4-BE49-F238E27FC236}">
              <a16:creationId xmlns:a16="http://schemas.microsoft.com/office/drawing/2014/main" id="{36196C58-F6C3-44DD-A70C-595C263A2F72}"/>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30" name="Text Box 2917">
          <a:extLst>
            <a:ext uri="{FF2B5EF4-FFF2-40B4-BE49-F238E27FC236}">
              <a16:creationId xmlns:a16="http://schemas.microsoft.com/office/drawing/2014/main" id="{B2D5C638-46E1-4DB5-9EDD-8DFAFCBB664B}"/>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31" name="Text Box 2918">
          <a:extLst>
            <a:ext uri="{FF2B5EF4-FFF2-40B4-BE49-F238E27FC236}">
              <a16:creationId xmlns:a16="http://schemas.microsoft.com/office/drawing/2014/main" id="{5614984D-71F9-41DB-B735-A284CDBBED31}"/>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32" name="Text Box 2914">
          <a:extLst>
            <a:ext uri="{FF2B5EF4-FFF2-40B4-BE49-F238E27FC236}">
              <a16:creationId xmlns:a16="http://schemas.microsoft.com/office/drawing/2014/main" id="{2A8FB493-4A9F-48BA-BFFB-292C2D819770}"/>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33" name="Text Box 2915">
          <a:extLst>
            <a:ext uri="{FF2B5EF4-FFF2-40B4-BE49-F238E27FC236}">
              <a16:creationId xmlns:a16="http://schemas.microsoft.com/office/drawing/2014/main" id="{E3090F6A-6836-4C2B-B26A-FCF6F9F11848}"/>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34" name="Text Box 2916">
          <a:extLst>
            <a:ext uri="{FF2B5EF4-FFF2-40B4-BE49-F238E27FC236}">
              <a16:creationId xmlns:a16="http://schemas.microsoft.com/office/drawing/2014/main" id="{FDF97821-C5C1-4CCD-85A4-5CB5FCDF6D7B}"/>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35" name="Text Box 2917">
          <a:extLst>
            <a:ext uri="{FF2B5EF4-FFF2-40B4-BE49-F238E27FC236}">
              <a16:creationId xmlns:a16="http://schemas.microsoft.com/office/drawing/2014/main" id="{4AE4EEE9-5281-41A8-A64F-23132D7D48E8}"/>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36" name="Text Box 2914">
          <a:extLst>
            <a:ext uri="{FF2B5EF4-FFF2-40B4-BE49-F238E27FC236}">
              <a16:creationId xmlns:a16="http://schemas.microsoft.com/office/drawing/2014/main" id="{A03CB1A1-1442-423B-A941-400F4071D7BB}"/>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37" name="Text Box 2915">
          <a:extLst>
            <a:ext uri="{FF2B5EF4-FFF2-40B4-BE49-F238E27FC236}">
              <a16:creationId xmlns:a16="http://schemas.microsoft.com/office/drawing/2014/main" id="{8240A106-C1EF-41BC-B3A5-0B3C86D5A157}"/>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38" name="Text Box 2916">
          <a:extLst>
            <a:ext uri="{FF2B5EF4-FFF2-40B4-BE49-F238E27FC236}">
              <a16:creationId xmlns:a16="http://schemas.microsoft.com/office/drawing/2014/main" id="{E03E8D6A-3142-4B4F-8749-983353ACBB89}"/>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39" name="Text Box 2917">
          <a:extLst>
            <a:ext uri="{FF2B5EF4-FFF2-40B4-BE49-F238E27FC236}">
              <a16:creationId xmlns:a16="http://schemas.microsoft.com/office/drawing/2014/main" id="{3AB99912-E702-47EA-B766-66733BC121E1}"/>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40" name="Text Box 2918">
          <a:extLst>
            <a:ext uri="{FF2B5EF4-FFF2-40B4-BE49-F238E27FC236}">
              <a16:creationId xmlns:a16="http://schemas.microsoft.com/office/drawing/2014/main" id="{C9CBD5FD-24FE-43B2-970E-F71B737D9527}"/>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41" name="Text Box 2914">
          <a:extLst>
            <a:ext uri="{FF2B5EF4-FFF2-40B4-BE49-F238E27FC236}">
              <a16:creationId xmlns:a16="http://schemas.microsoft.com/office/drawing/2014/main" id="{F167B7B4-E3A8-40DE-862B-ED28959F3088}"/>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42" name="Text Box 2915">
          <a:extLst>
            <a:ext uri="{FF2B5EF4-FFF2-40B4-BE49-F238E27FC236}">
              <a16:creationId xmlns:a16="http://schemas.microsoft.com/office/drawing/2014/main" id="{75B6C71D-4596-4B18-B072-CD5ABDA7C4D9}"/>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43" name="Text Box 2916">
          <a:extLst>
            <a:ext uri="{FF2B5EF4-FFF2-40B4-BE49-F238E27FC236}">
              <a16:creationId xmlns:a16="http://schemas.microsoft.com/office/drawing/2014/main" id="{F4F729D5-5282-4D9E-9CFF-A5A8ECF08002}"/>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44" name="Text Box 2917">
          <a:extLst>
            <a:ext uri="{FF2B5EF4-FFF2-40B4-BE49-F238E27FC236}">
              <a16:creationId xmlns:a16="http://schemas.microsoft.com/office/drawing/2014/main" id="{A4D0C628-5CD5-4C81-869B-61D72951D63B}"/>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45" name="Text Box 2914">
          <a:extLst>
            <a:ext uri="{FF2B5EF4-FFF2-40B4-BE49-F238E27FC236}">
              <a16:creationId xmlns:a16="http://schemas.microsoft.com/office/drawing/2014/main" id="{2BDA31CC-8C8B-4802-ABE8-E8BFD2436471}"/>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46" name="Text Box 2915">
          <a:extLst>
            <a:ext uri="{FF2B5EF4-FFF2-40B4-BE49-F238E27FC236}">
              <a16:creationId xmlns:a16="http://schemas.microsoft.com/office/drawing/2014/main" id="{B5D42850-266F-4A0F-B07D-529558AA577C}"/>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47" name="Text Box 2916">
          <a:extLst>
            <a:ext uri="{FF2B5EF4-FFF2-40B4-BE49-F238E27FC236}">
              <a16:creationId xmlns:a16="http://schemas.microsoft.com/office/drawing/2014/main" id="{A54B69BB-0AEB-4299-AD22-EA621A3B9B5E}"/>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48" name="Text Box 2917">
          <a:extLst>
            <a:ext uri="{FF2B5EF4-FFF2-40B4-BE49-F238E27FC236}">
              <a16:creationId xmlns:a16="http://schemas.microsoft.com/office/drawing/2014/main" id="{758712B9-F566-4859-AA84-EE7AD21C6A0C}"/>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49" name="Text Box 2918">
          <a:extLst>
            <a:ext uri="{FF2B5EF4-FFF2-40B4-BE49-F238E27FC236}">
              <a16:creationId xmlns:a16="http://schemas.microsoft.com/office/drawing/2014/main" id="{E213A0B4-CB91-4051-BA1F-9DF0F4A77C86}"/>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50" name="Text Box 2914">
          <a:extLst>
            <a:ext uri="{FF2B5EF4-FFF2-40B4-BE49-F238E27FC236}">
              <a16:creationId xmlns:a16="http://schemas.microsoft.com/office/drawing/2014/main" id="{36510093-E6D6-4DCF-B7F9-B450A7129D1D}"/>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51" name="Text Box 2915">
          <a:extLst>
            <a:ext uri="{FF2B5EF4-FFF2-40B4-BE49-F238E27FC236}">
              <a16:creationId xmlns:a16="http://schemas.microsoft.com/office/drawing/2014/main" id="{14A3ACD8-F866-4D54-8576-F59B8F67424C}"/>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52" name="Text Box 2916">
          <a:extLst>
            <a:ext uri="{FF2B5EF4-FFF2-40B4-BE49-F238E27FC236}">
              <a16:creationId xmlns:a16="http://schemas.microsoft.com/office/drawing/2014/main" id="{9FFC00E7-D4EC-43DF-BA83-E0D1A455FB94}"/>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53" name="Text Box 2917">
          <a:extLst>
            <a:ext uri="{FF2B5EF4-FFF2-40B4-BE49-F238E27FC236}">
              <a16:creationId xmlns:a16="http://schemas.microsoft.com/office/drawing/2014/main" id="{A72079D3-CEEF-416C-BD95-580F94710DEC}"/>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54" name="Text Box 2918">
          <a:extLst>
            <a:ext uri="{FF2B5EF4-FFF2-40B4-BE49-F238E27FC236}">
              <a16:creationId xmlns:a16="http://schemas.microsoft.com/office/drawing/2014/main" id="{294409B7-93C4-40B7-AE4C-6DB173E3DC69}"/>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55" name="Text Box 2914">
          <a:extLst>
            <a:ext uri="{FF2B5EF4-FFF2-40B4-BE49-F238E27FC236}">
              <a16:creationId xmlns:a16="http://schemas.microsoft.com/office/drawing/2014/main" id="{6524CD71-6973-43C1-AA3A-10C70E4BDF79}"/>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56" name="Text Box 2915">
          <a:extLst>
            <a:ext uri="{FF2B5EF4-FFF2-40B4-BE49-F238E27FC236}">
              <a16:creationId xmlns:a16="http://schemas.microsoft.com/office/drawing/2014/main" id="{AA7AD319-5F98-4902-9953-EEC3FF4600B5}"/>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57" name="Text Box 2916">
          <a:extLst>
            <a:ext uri="{FF2B5EF4-FFF2-40B4-BE49-F238E27FC236}">
              <a16:creationId xmlns:a16="http://schemas.microsoft.com/office/drawing/2014/main" id="{EB0469C1-0384-4FF1-80DD-9BABA83D753B}"/>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58" name="Text Box 2917">
          <a:extLst>
            <a:ext uri="{FF2B5EF4-FFF2-40B4-BE49-F238E27FC236}">
              <a16:creationId xmlns:a16="http://schemas.microsoft.com/office/drawing/2014/main" id="{D3D6A363-5F9F-44A8-B418-0EDC7C474353}"/>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59" name="Text Box 2918">
          <a:extLst>
            <a:ext uri="{FF2B5EF4-FFF2-40B4-BE49-F238E27FC236}">
              <a16:creationId xmlns:a16="http://schemas.microsoft.com/office/drawing/2014/main" id="{05879CDF-3F4D-4BBD-8EE4-F7CF8A6AAB21}"/>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60" name="Text Box 2914">
          <a:extLst>
            <a:ext uri="{FF2B5EF4-FFF2-40B4-BE49-F238E27FC236}">
              <a16:creationId xmlns:a16="http://schemas.microsoft.com/office/drawing/2014/main" id="{11D41BFD-8787-436A-B982-919D178D2AD3}"/>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61" name="Text Box 2915">
          <a:extLst>
            <a:ext uri="{FF2B5EF4-FFF2-40B4-BE49-F238E27FC236}">
              <a16:creationId xmlns:a16="http://schemas.microsoft.com/office/drawing/2014/main" id="{9DADD0F8-684B-4737-8A4B-9BFF245ED0F4}"/>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62" name="Text Box 2916">
          <a:extLst>
            <a:ext uri="{FF2B5EF4-FFF2-40B4-BE49-F238E27FC236}">
              <a16:creationId xmlns:a16="http://schemas.microsoft.com/office/drawing/2014/main" id="{A89F15A9-DD48-45AB-913B-15DB157D263C}"/>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63" name="Text Box 2917">
          <a:extLst>
            <a:ext uri="{FF2B5EF4-FFF2-40B4-BE49-F238E27FC236}">
              <a16:creationId xmlns:a16="http://schemas.microsoft.com/office/drawing/2014/main" id="{D7ECC07B-DDD5-4926-9858-232883E5F717}"/>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64" name="Text Box 2918">
          <a:extLst>
            <a:ext uri="{FF2B5EF4-FFF2-40B4-BE49-F238E27FC236}">
              <a16:creationId xmlns:a16="http://schemas.microsoft.com/office/drawing/2014/main" id="{EDA67024-F70E-4A83-96D3-A29A083A6D30}"/>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14617"/>
    <xdr:sp macro="" textlink="">
      <xdr:nvSpPr>
        <xdr:cNvPr id="765" name="Text Box 5">
          <a:extLst>
            <a:ext uri="{FF2B5EF4-FFF2-40B4-BE49-F238E27FC236}">
              <a16:creationId xmlns:a16="http://schemas.microsoft.com/office/drawing/2014/main" id="{B755F1C4-03CD-4A1B-9492-C4F39B19532B}"/>
            </a:ext>
          </a:extLst>
        </xdr:cNvPr>
        <xdr:cNvSpPr txBox="1">
          <a:spLocks noChangeArrowheads="1"/>
        </xdr:cNvSpPr>
      </xdr:nvSpPr>
      <xdr:spPr bwMode="auto">
        <a:xfrm>
          <a:off x="1600200" y="524827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14617"/>
    <xdr:sp macro="" textlink="">
      <xdr:nvSpPr>
        <xdr:cNvPr id="766" name="Text Box 6">
          <a:extLst>
            <a:ext uri="{FF2B5EF4-FFF2-40B4-BE49-F238E27FC236}">
              <a16:creationId xmlns:a16="http://schemas.microsoft.com/office/drawing/2014/main" id="{6E33E5E4-D88F-42C8-8356-759822BBE906}"/>
            </a:ext>
          </a:extLst>
        </xdr:cNvPr>
        <xdr:cNvSpPr txBox="1">
          <a:spLocks noChangeArrowheads="1"/>
        </xdr:cNvSpPr>
      </xdr:nvSpPr>
      <xdr:spPr bwMode="auto">
        <a:xfrm>
          <a:off x="1600200" y="524827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14617"/>
    <xdr:sp macro="" textlink="">
      <xdr:nvSpPr>
        <xdr:cNvPr id="767" name="Text Box 7">
          <a:extLst>
            <a:ext uri="{FF2B5EF4-FFF2-40B4-BE49-F238E27FC236}">
              <a16:creationId xmlns:a16="http://schemas.microsoft.com/office/drawing/2014/main" id="{919FF500-6A74-4EC8-97AA-8CB812381CCC}"/>
            </a:ext>
          </a:extLst>
        </xdr:cNvPr>
        <xdr:cNvSpPr txBox="1">
          <a:spLocks noChangeArrowheads="1"/>
        </xdr:cNvSpPr>
      </xdr:nvSpPr>
      <xdr:spPr bwMode="auto">
        <a:xfrm>
          <a:off x="1600200" y="524827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14617"/>
    <xdr:sp macro="" textlink="">
      <xdr:nvSpPr>
        <xdr:cNvPr id="768" name="Text Box 8">
          <a:extLst>
            <a:ext uri="{FF2B5EF4-FFF2-40B4-BE49-F238E27FC236}">
              <a16:creationId xmlns:a16="http://schemas.microsoft.com/office/drawing/2014/main" id="{4D948826-1553-411B-81E1-FBBAE259C56F}"/>
            </a:ext>
          </a:extLst>
        </xdr:cNvPr>
        <xdr:cNvSpPr txBox="1">
          <a:spLocks noChangeArrowheads="1"/>
        </xdr:cNvSpPr>
      </xdr:nvSpPr>
      <xdr:spPr bwMode="auto">
        <a:xfrm>
          <a:off x="1600200" y="524827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14617"/>
    <xdr:sp macro="" textlink="">
      <xdr:nvSpPr>
        <xdr:cNvPr id="769" name="Text Box 9">
          <a:extLst>
            <a:ext uri="{FF2B5EF4-FFF2-40B4-BE49-F238E27FC236}">
              <a16:creationId xmlns:a16="http://schemas.microsoft.com/office/drawing/2014/main" id="{0D8159EA-3409-483F-887B-F4E27956C5CB}"/>
            </a:ext>
          </a:extLst>
        </xdr:cNvPr>
        <xdr:cNvSpPr txBox="1">
          <a:spLocks noChangeArrowheads="1"/>
        </xdr:cNvSpPr>
      </xdr:nvSpPr>
      <xdr:spPr bwMode="auto">
        <a:xfrm>
          <a:off x="1600200" y="524827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6468"/>
    <xdr:sp macro="" textlink="">
      <xdr:nvSpPr>
        <xdr:cNvPr id="770" name="Text Box 5">
          <a:extLst>
            <a:ext uri="{FF2B5EF4-FFF2-40B4-BE49-F238E27FC236}">
              <a16:creationId xmlns:a16="http://schemas.microsoft.com/office/drawing/2014/main" id="{E74DA893-893F-4153-AB7F-CA42D55E37B8}"/>
            </a:ext>
          </a:extLst>
        </xdr:cNvPr>
        <xdr:cNvSpPr txBox="1">
          <a:spLocks noChangeArrowheads="1"/>
        </xdr:cNvSpPr>
      </xdr:nvSpPr>
      <xdr:spPr bwMode="auto">
        <a:xfrm>
          <a:off x="1600200" y="524827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6468"/>
    <xdr:sp macro="" textlink="">
      <xdr:nvSpPr>
        <xdr:cNvPr id="771" name="Text Box 6">
          <a:extLst>
            <a:ext uri="{FF2B5EF4-FFF2-40B4-BE49-F238E27FC236}">
              <a16:creationId xmlns:a16="http://schemas.microsoft.com/office/drawing/2014/main" id="{7AA5BBEB-79A7-45E1-B4D2-EC59AE6FDDA9}"/>
            </a:ext>
          </a:extLst>
        </xdr:cNvPr>
        <xdr:cNvSpPr txBox="1">
          <a:spLocks noChangeArrowheads="1"/>
        </xdr:cNvSpPr>
      </xdr:nvSpPr>
      <xdr:spPr bwMode="auto">
        <a:xfrm>
          <a:off x="1600200" y="524827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6468"/>
    <xdr:sp macro="" textlink="">
      <xdr:nvSpPr>
        <xdr:cNvPr id="772" name="Text Box 7">
          <a:extLst>
            <a:ext uri="{FF2B5EF4-FFF2-40B4-BE49-F238E27FC236}">
              <a16:creationId xmlns:a16="http://schemas.microsoft.com/office/drawing/2014/main" id="{31ACB618-2584-4BFB-ADDF-61C2A1871F80}"/>
            </a:ext>
          </a:extLst>
        </xdr:cNvPr>
        <xdr:cNvSpPr txBox="1">
          <a:spLocks noChangeArrowheads="1"/>
        </xdr:cNvSpPr>
      </xdr:nvSpPr>
      <xdr:spPr bwMode="auto">
        <a:xfrm>
          <a:off x="1600200" y="524827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6468"/>
    <xdr:sp macro="" textlink="">
      <xdr:nvSpPr>
        <xdr:cNvPr id="773" name="Text Box 8">
          <a:extLst>
            <a:ext uri="{FF2B5EF4-FFF2-40B4-BE49-F238E27FC236}">
              <a16:creationId xmlns:a16="http://schemas.microsoft.com/office/drawing/2014/main" id="{CA7C1FAF-8846-4E5E-AB0D-68C665F41D38}"/>
            </a:ext>
          </a:extLst>
        </xdr:cNvPr>
        <xdr:cNvSpPr txBox="1">
          <a:spLocks noChangeArrowheads="1"/>
        </xdr:cNvSpPr>
      </xdr:nvSpPr>
      <xdr:spPr bwMode="auto">
        <a:xfrm>
          <a:off x="1600200" y="524827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6468"/>
    <xdr:sp macro="" textlink="">
      <xdr:nvSpPr>
        <xdr:cNvPr id="774" name="Text Box 9">
          <a:extLst>
            <a:ext uri="{FF2B5EF4-FFF2-40B4-BE49-F238E27FC236}">
              <a16:creationId xmlns:a16="http://schemas.microsoft.com/office/drawing/2014/main" id="{18F23C8F-0D91-44B3-B7B6-2BB59DD8FDCC}"/>
            </a:ext>
          </a:extLst>
        </xdr:cNvPr>
        <xdr:cNvSpPr txBox="1">
          <a:spLocks noChangeArrowheads="1"/>
        </xdr:cNvSpPr>
      </xdr:nvSpPr>
      <xdr:spPr bwMode="auto">
        <a:xfrm>
          <a:off x="1600200" y="524827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6468"/>
    <xdr:sp macro="" textlink="">
      <xdr:nvSpPr>
        <xdr:cNvPr id="775" name="Text Box 5">
          <a:extLst>
            <a:ext uri="{FF2B5EF4-FFF2-40B4-BE49-F238E27FC236}">
              <a16:creationId xmlns:a16="http://schemas.microsoft.com/office/drawing/2014/main" id="{7DDD77CF-3298-40DD-AC2B-926979B33C77}"/>
            </a:ext>
          </a:extLst>
        </xdr:cNvPr>
        <xdr:cNvSpPr txBox="1">
          <a:spLocks noChangeArrowheads="1"/>
        </xdr:cNvSpPr>
      </xdr:nvSpPr>
      <xdr:spPr bwMode="auto">
        <a:xfrm>
          <a:off x="1600200" y="524827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6468"/>
    <xdr:sp macro="" textlink="">
      <xdr:nvSpPr>
        <xdr:cNvPr id="776" name="Text Box 6">
          <a:extLst>
            <a:ext uri="{FF2B5EF4-FFF2-40B4-BE49-F238E27FC236}">
              <a16:creationId xmlns:a16="http://schemas.microsoft.com/office/drawing/2014/main" id="{B551EA28-EC74-4551-A699-167B12DE92BA}"/>
            </a:ext>
          </a:extLst>
        </xdr:cNvPr>
        <xdr:cNvSpPr txBox="1">
          <a:spLocks noChangeArrowheads="1"/>
        </xdr:cNvSpPr>
      </xdr:nvSpPr>
      <xdr:spPr bwMode="auto">
        <a:xfrm>
          <a:off x="1600200" y="524827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6468"/>
    <xdr:sp macro="" textlink="">
      <xdr:nvSpPr>
        <xdr:cNvPr id="777" name="Text Box 7">
          <a:extLst>
            <a:ext uri="{FF2B5EF4-FFF2-40B4-BE49-F238E27FC236}">
              <a16:creationId xmlns:a16="http://schemas.microsoft.com/office/drawing/2014/main" id="{0BE40DD2-B65B-4463-A8E4-E6D3DA272E47}"/>
            </a:ext>
          </a:extLst>
        </xdr:cNvPr>
        <xdr:cNvSpPr txBox="1">
          <a:spLocks noChangeArrowheads="1"/>
        </xdr:cNvSpPr>
      </xdr:nvSpPr>
      <xdr:spPr bwMode="auto">
        <a:xfrm>
          <a:off x="1600200" y="524827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6468"/>
    <xdr:sp macro="" textlink="">
      <xdr:nvSpPr>
        <xdr:cNvPr id="778" name="Text Box 8">
          <a:extLst>
            <a:ext uri="{FF2B5EF4-FFF2-40B4-BE49-F238E27FC236}">
              <a16:creationId xmlns:a16="http://schemas.microsoft.com/office/drawing/2014/main" id="{B044CF12-05D0-492B-97DB-B1520EB98B50}"/>
            </a:ext>
          </a:extLst>
        </xdr:cNvPr>
        <xdr:cNvSpPr txBox="1">
          <a:spLocks noChangeArrowheads="1"/>
        </xdr:cNvSpPr>
      </xdr:nvSpPr>
      <xdr:spPr bwMode="auto">
        <a:xfrm>
          <a:off x="1600200" y="524827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6468"/>
    <xdr:sp macro="" textlink="">
      <xdr:nvSpPr>
        <xdr:cNvPr id="779" name="Text Box 9">
          <a:extLst>
            <a:ext uri="{FF2B5EF4-FFF2-40B4-BE49-F238E27FC236}">
              <a16:creationId xmlns:a16="http://schemas.microsoft.com/office/drawing/2014/main" id="{5F9833D2-1F73-4433-86D7-CACC299EF85A}"/>
            </a:ext>
          </a:extLst>
        </xdr:cNvPr>
        <xdr:cNvSpPr txBox="1">
          <a:spLocks noChangeArrowheads="1"/>
        </xdr:cNvSpPr>
      </xdr:nvSpPr>
      <xdr:spPr bwMode="auto">
        <a:xfrm>
          <a:off x="1600200" y="524827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6468"/>
    <xdr:sp macro="" textlink="">
      <xdr:nvSpPr>
        <xdr:cNvPr id="780" name="Text Box 10">
          <a:extLst>
            <a:ext uri="{FF2B5EF4-FFF2-40B4-BE49-F238E27FC236}">
              <a16:creationId xmlns:a16="http://schemas.microsoft.com/office/drawing/2014/main" id="{56C70ECA-4B67-4221-8120-04177A001D7A}"/>
            </a:ext>
          </a:extLst>
        </xdr:cNvPr>
        <xdr:cNvSpPr txBox="1">
          <a:spLocks noChangeArrowheads="1"/>
        </xdr:cNvSpPr>
      </xdr:nvSpPr>
      <xdr:spPr bwMode="auto">
        <a:xfrm>
          <a:off x="1600200" y="524827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81" name="Text Box 2914">
          <a:extLst>
            <a:ext uri="{FF2B5EF4-FFF2-40B4-BE49-F238E27FC236}">
              <a16:creationId xmlns:a16="http://schemas.microsoft.com/office/drawing/2014/main" id="{B041C037-C2BD-40D8-A489-A48D22AB9020}"/>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82" name="Text Box 2915">
          <a:extLst>
            <a:ext uri="{FF2B5EF4-FFF2-40B4-BE49-F238E27FC236}">
              <a16:creationId xmlns:a16="http://schemas.microsoft.com/office/drawing/2014/main" id="{1E9D77CF-423C-44EC-AEA2-90C1DB58350F}"/>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83" name="Text Box 2916">
          <a:extLst>
            <a:ext uri="{FF2B5EF4-FFF2-40B4-BE49-F238E27FC236}">
              <a16:creationId xmlns:a16="http://schemas.microsoft.com/office/drawing/2014/main" id="{814E79CC-609A-46C6-B3D4-63B724B0D2C5}"/>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84" name="Text Box 2917">
          <a:extLst>
            <a:ext uri="{FF2B5EF4-FFF2-40B4-BE49-F238E27FC236}">
              <a16:creationId xmlns:a16="http://schemas.microsoft.com/office/drawing/2014/main" id="{90E821E2-560A-4E9A-9728-EBC6871EAC61}"/>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85" name="Text Box 2918">
          <a:extLst>
            <a:ext uri="{FF2B5EF4-FFF2-40B4-BE49-F238E27FC236}">
              <a16:creationId xmlns:a16="http://schemas.microsoft.com/office/drawing/2014/main" id="{E1AD9008-4848-489D-A985-DE7EBF369B9B}"/>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86" name="Text Box 2914">
          <a:extLst>
            <a:ext uri="{FF2B5EF4-FFF2-40B4-BE49-F238E27FC236}">
              <a16:creationId xmlns:a16="http://schemas.microsoft.com/office/drawing/2014/main" id="{0FC018BF-2635-4C8B-876B-0C691801600E}"/>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87" name="Text Box 2915">
          <a:extLst>
            <a:ext uri="{FF2B5EF4-FFF2-40B4-BE49-F238E27FC236}">
              <a16:creationId xmlns:a16="http://schemas.microsoft.com/office/drawing/2014/main" id="{D5168B55-D87C-43DC-97CC-DC434C8D9124}"/>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88" name="Text Box 2916">
          <a:extLst>
            <a:ext uri="{FF2B5EF4-FFF2-40B4-BE49-F238E27FC236}">
              <a16:creationId xmlns:a16="http://schemas.microsoft.com/office/drawing/2014/main" id="{CE05F197-4CF8-4D51-8A9E-9BE6166EAE99}"/>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89" name="Text Box 2917">
          <a:extLst>
            <a:ext uri="{FF2B5EF4-FFF2-40B4-BE49-F238E27FC236}">
              <a16:creationId xmlns:a16="http://schemas.microsoft.com/office/drawing/2014/main" id="{4C4F2F4E-6D82-416B-9881-10555265C85E}"/>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790" name="Text Box 2918">
          <a:extLst>
            <a:ext uri="{FF2B5EF4-FFF2-40B4-BE49-F238E27FC236}">
              <a16:creationId xmlns:a16="http://schemas.microsoft.com/office/drawing/2014/main" id="{E5E9C895-4EAA-46CC-BB75-1EC1D726DD9A}"/>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91" name="Text Box 2914">
          <a:extLst>
            <a:ext uri="{FF2B5EF4-FFF2-40B4-BE49-F238E27FC236}">
              <a16:creationId xmlns:a16="http://schemas.microsoft.com/office/drawing/2014/main" id="{E9564A28-B5D6-4C24-82A2-68A5965F6C91}"/>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92" name="Text Box 2915">
          <a:extLst>
            <a:ext uri="{FF2B5EF4-FFF2-40B4-BE49-F238E27FC236}">
              <a16:creationId xmlns:a16="http://schemas.microsoft.com/office/drawing/2014/main" id="{46F5B971-8417-4859-8E13-4F06EC9FA0B2}"/>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93" name="Text Box 2916">
          <a:extLst>
            <a:ext uri="{FF2B5EF4-FFF2-40B4-BE49-F238E27FC236}">
              <a16:creationId xmlns:a16="http://schemas.microsoft.com/office/drawing/2014/main" id="{6946D8FE-C3EA-4A29-8B9C-804BBACCCD4C}"/>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94" name="Text Box 2917">
          <a:extLst>
            <a:ext uri="{FF2B5EF4-FFF2-40B4-BE49-F238E27FC236}">
              <a16:creationId xmlns:a16="http://schemas.microsoft.com/office/drawing/2014/main" id="{A29D3D30-A0E4-4A29-8CB6-ABC10D4D490C}"/>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95" name="Text Box 2918">
          <a:extLst>
            <a:ext uri="{FF2B5EF4-FFF2-40B4-BE49-F238E27FC236}">
              <a16:creationId xmlns:a16="http://schemas.microsoft.com/office/drawing/2014/main" id="{00160ECF-2900-4B7E-BA6C-90785C83E843}"/>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96" name="Text Box 2914">
          <a:extLst>
            <a:ext uri="{FF2B5EF4-FFF2-40B4-BE49-F238E27FC236}">
              <a16:creationId xmlns:a16="http://schemas.microsoft.com/office/drawing/2014/main" id="{2661A7BB-BEC2-4A1D-9CAA-5425E234D00C}"/>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97" name="Text Box 2915">
          <a:extLst>
            <a:ext uri="{FF2B5EF4-FFF2-40B4-BE49-F238E27FC236}">
              <a16:creationId xmlns:a16="http://schemas.microsoft.com/office/drawing/2014/main" id="{7C1C8F76-EF2B-4710-82FD-D0F5C0EABF60}"/>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98" name="Text Box 2916">
          <a:extLst>
            <a:ext uri="{FF2B5EF4-FFF2-40B4-BE49-F238E27FC236}">
              <a16:creationId xmlns:a16="http://schemas.microsoft.com/office/drawing/2014/main" id="{F00B981F-A6D1-4E54-BA32-7DE12773180E}"/>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799" name="Text Box 2917">
          <a:extLst>
            <a:ext uri="{FF2B5EF4-FFF2-40B4-BE49-F238E27FC236}">
              <a16:creationId xmlns:a16="http://schemas.microsoft.com/office/drawing/2014/main" id="{79E81B82-4BA8-4B41-B7F1-8C49222867CF}"/>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00" name="Text Box 2914">
          <a:extLst>
            <a:ext uri="{FF2B5EF4-FFF2-40B4-BE49-F238E27FC236}">
              <a16:creationId xmlns:a16="http://schemas.microsoft.com/office/drawing/2014/main" id="{9ED00ED3-8EEE-4320-8ACF-A8CA38F2C2DE}"/>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01" name="Text Box 2915">
          <a:extLst>
            <a:ext uri="{FF2B5EF4-FFF2-40B4-BE49-F238E27FC236}">
              <a16:creationId xmlns:a16="http://schemas.microsoft.com/office/drawing/2014/main" id="{FD014BB4-0041-43E3-AAE0-564279161FBB}"/>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02" name="Text Box 2916">
          <a:extLst>
            <a:ext uri="{FF2B5EF4-FFF2-40B4-BE49-F238E27FC236}">
              <a16:creationId xmlns:a16="http://schemas.microsoft.com/office/drawing/2014/main" id="{D8CF1D93-BB3F-4DAF-85AD-9B9D8629F215}"/>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03" name="Text Box 2917">
          <a:extLst>
            <a:ext uri="{FF2B5EF4-FFF2-40B4-BE49-F238E27FC236}">
              <a16:creationId xmlns:a16="http://schemas.microsoft.com/office/drawing/2014/main" id="{27A0BA0C-5F78-424C-A3BC-C64B34498A13}"/>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04" name="Text Box 2918">
          <a:extLst>
            <a:ext uri="{FF2B5EF4-FFF2-40B4-BE49-F238E27FC236}">
              <a16:creationId xmlns:a16="http://schemas.microsoft.com/office/drawing/2014/main" id="{C52BB0F4-32EF-4E00-B7BF-55707E70D44F}"/>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05" name="Text Box 2914">
          <a:extLst>
            <a:ext uri="{FF2B5EF4-FFF2-40B4-BE49-F238E27FC236}">
              <a16:creationId xmlns:a16="http://schemas.microsoft.com/office/drawing/2014/main" id="{CFDC8689-7363-4068-BE8B-94D2A21D6B3F}"/>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06" name="Text Box 2915">
          <a:extLst>
            <a:ext uri="{FF2B5EF4-FFF2-40B4-BE49-F238E27FC236}">
              <a16:creationId xmlns:a16="http://schemas.microsoft.com/office/drawing/2014/main" id="{40AB58A8-7ED4-4AA7-A438-0FCBF5EA1E4E}"/>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07" name="Text Box 2916">
          <a:extLst>
            <a:ext uri="{FF2B5EF4-FFF2-40B4-BE49-F238E27FC236}">
              <a16:creationId xmlns:a16="http://schemas.microsoft.com/office/drawing/2014/main" id="{06C2312B-44E7-4859-9385-B896052ADD92}"/>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08" name="Text Box 2917">
          <a:extLst>
            <a:ext uri="{FF2B5EF4-FFF2-40B4-BE49-F238E27FC236}">
              <a16:creationId xmlns:a16="http://schemas.microsoft.com/office/drawing/2014/main" id="{2073D59A-4B64-429D-9710-0E82D29313E8}"/>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09" name="Text Box 2914">
          <a:extLst>
            <a:ext uri="{FF2B5EF4-FFF2-40B4-BE49-F238E27FC236}">
              <a16:creationId xmlns:a16="http://schemas.microsoft.com/office/drawing/2014/main" id="{6C49C695-B63A-45EC-B2B1-E9C241F57D2F}"/>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10" name="Text Box 2915">
          <a:extLst>
            <a:ext uri="{FF2B5EF4-FFF2-40B4-BE49-F238E27FC236}">
              <a16:creationId xmlns:a16="http://schemas.microsoft.com/office/drawing/2014/main" id="{021267B6-9458-4E7D-B8CD-59560CB636BC}"/>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11" name="Text Box 2916">
          <a:extLst>
            <a:ext uri="{FF2B5EF4-FFF2-40B4-BE49-F238E27FC236}">
              <a16:creationId xmlns:a16="http://schemas.microsoft.com/office/drawing/2014/main" id="{5DA6F9C3-C67A-496C-B5E8-2537A26B83A1}"/>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12" name="Text Box 2917">
          <a:extLst>
            <a:ext uri="{FF2B5EF4-FFF2-40B4-BE49-F238E27FC236}">
              <a16:creationId xmlns:a16="http://schemas.microsoft.com/office/drawing/2014/main" id="{6F066FA5-59CF-4D1A-9D2F-8979995282B9}"/>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13" name="Text Box 2918">
          <a:extLst>
            <a:ext uri="{FF2B5EF4-FFF2-40B4-BE49-F238E27FC236}">
              <a16:creationId xmlns:a16="http://schemas.microsoft.com/office/drawing/2014/main" id="{D854F605-A527-4016-A301-F45444A1FDCA}"/>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14" name="Text Box 2914">
          <a:extLst>
            <a:ext uri="{FF2B5EF4-FFF2-40B4-BE49-F238E27FC236}">
              <a16:creationId xmlns:a16="http://schemas.microsoft.com/office/drawing/2014/main" id="{40332B43-9F15-42C4-BCC7-17A115846F45}"/>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15" name="Text Box 2915">
          <a:extLst>
            <a:ext uri="{FF2B5EF4-FFF2-40B4-BE49-F238E27FC236}">
              <a16:creationId xmlns:a16="http://schemas.microsoft.com/office/drawing/2014/main" id="{5C814350-26BB-484B-9D43-5A635E51C721}"/>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16" name="Text Box 2916">
          <a:extLst>
            <a:ext uri="{FF2B5EF4-FFF2-40B4-BE49-F238E27FC236}">
              <a16:creationId xmlns:a16="http://schemas.microsoft.com/office/drawing/2014/main" id="{FAB79302-0647-4BBA-A756-B2AF8CF714D6}"/>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17" name="Text Box 2917">
          <a:extLst>
            <a:ext uri="{FF2B5EF4-FFF2-40B4-BE49-F238E27FC236}">
              <a16:creationId xmlns:a16="http://schemas.microsoft.com/office/drawing/2014/main" id="{3B8A3078-1A76-409C-9961-96D6B7524E81}"/>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18" name="Text Box 2918">
          <a:extLst>
            <a:ext uri="{FF2B5EF4-FFF2-40B4-BE49-F238E27FC236}">
              <a16:creationId xmlns:a16="http://schemas.microsoft.com/office/drawing/2014/main" id="{B23991C3-B36D-4FA8-AAE3-B7C66D4BBE0B}"/>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19" name="Text Box 2914">
          <a:extLst>
            <a:ext uri="{FF2B5EF4-FFF2-40B4-BE49-F238E27FC236}">
              <a16:creationId xmlns:a16="http://schemas.microsoft.com/office/drawing/2014/main" id="{01976EFF-098C-4DD6-9949-290DF8309036}"/>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20" name="Text Box 2915">
          <a:extLst>
            <a:ext uri="{FF2B5EF4-FFF2-40B4-BE49-F238E27FC236}">
              <a16:creationId xmlns:a16="http://schemas.microsoft.com/office/drawing/2014/main" id="{339DE2EF-DEBA-45E8-9109-56B10D70984D}"/>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21" name="Text Box 2916">
          <a:extLst>
            <a:ext uri="{FF2B5EF4-FFF2-40B4-BE49-F238E27FC236}">
              <a16:creationId xmlns:a16="http://schemas.microsoft.com/office/drawing/2014/main" id="{2FB574E4-C093-49C2-B3B4-5C4E5DD36A75}"/>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22" name="Text Box 2917">
          <a:extLst>
            <a:ext uri="{FF2B5EF4-FFF2-40B4-BE49-F238E27FC236}">
              <a16:creationId xmlns:a16="http://schemas.microsoft.com/office/drawing/2014/main" id="{E53EC06C-0F74-45E7-BAA6-26C1FB7A17A2}"/>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23" name="Text Box 2918">
          <a:extLst>
            <a:ext uri="{FF2B5EF4-FFF2-40B4-BE49-F238E27FC236}">
              <a16:creationId xmlns:a16="http://schemas.microsoft.com/office/drawing/2014/main" id="{68D4EDAA-A989-4A6D-BA45-192B864A4AA4}"/>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24" name="Text Box 2914">
          <a:extLst>
            <a:ext uri="{FF2B5EF4-FFF2-40B4-BE49-F238E27FC236}">
              <a16:creationId xmlns:a16="http://schemas.microsoft.com/office/drawing/2014/main" id="{F813F875-9D90-4EED-AB21-3957A113268A}"/>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25" name="Text Box 2915">
          <a:extLst>
            <a:ext uri="{FF2B5EF4-FFF2-40B4-BE49-F238E27FC236}">
              <a16:creationId xmlns:a16="http://schemas.microsoft.com/office/drawing/2014/main" id="{7D6E0707-FB27-441C-97EC-D6052E8C6923}"/>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26" name="Text Box 2916">
          <a:extLst>
            <a:ext uri="{FF2B5EF4-FFF2-40B4-BE49-F238E27FC236}">
              <a16:creationId xmlns:a16="http://schemas.microsoft.com/office/drawing/2014/main" id="{0CEA3C56-2DD1-454B-8CD3-F847DDD59EAB}"/>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27" name="Text Box 2917">
          <a:extLst>
            <a:ext uri="{FF2B5EF4-FFF2-40B4-BE49-F238E27FC236}">
              <a16:creationId xmlns:a16="http://schemas.microsoft.com/office/drawing/2014/main" id="{A1547229-7B70-4527-A7FC-BE1803105323}"/>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28" name="Text Box 2918">
          <a:extLst>
            <a:ext uri="{FF2B5EF4-FFF2-40B4-BE49-F238E27FC236}">
              <a16:creationId xmlns:a16="http://schemas.microsoft.com/office/drawing/2014/main" id="{F00B100E-73F3-471B-AEAF-94C16CC579A6}"/>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29" name="Text Box 2914">
          <a:extLst>
            <a:ext uri="{FF2B5EF4-FFF2-40B4-BE49-F238E27FC236}">
              <a16:creationId xmlns:a16="http://schemas.microsoft.com/office/drawing/2014/main" id="{B9E741E2-9DB8-44EC-AFA6-AB500EA8276B}"/>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30" name="Text Box 2915">
          <a:extLst>
            <a:ext uri="{FF2B5EF4-FFF2-40B4-BE49-F238E27FC236}">
              <a16:creationId xmlns:a16="http://schemas.microsoft.com/office/drawing/2014/main" id="{F5ACDAA7-2CAC-4DEA-BC40-9940F03C28CE}"/>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31" name="Text Box 2916">
          <a:extLst>
            <a:ext uri="{FF2B5EF4-FFF2-40B4-BE49-F238E27FC236}">
              <a16:creationId xmlns:a16="http://schemas.microsoft.com/office/drawing/2014/main" id="{F613489D-428C-48C4-B03E-E726BFAAA6A0}"/>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32" name="Text Box 2917">
          <a:extLst>
            <a:ext uri="{FF2B5EF4-FFF2-40B4-BE49-F238E27FC236}">
              <a16:creationId xmlns:a16="http://schemas.microsoft.com/office/drawing/2014/main" id="{097E00AE-E610-4238-9B97-B8BE0A0E9792}"/>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33" name="Text Box 2918">
          <a:extLst>
            <a:ext uri="{FF2B5EF4-FFF2-40B4-BE49-F238E27FC236}">
              <a16:creationId xmlns:a16="http://schemas.microsoft.com/office/drawing/2014/main" id="{4A314DED-B954-4112-AF34-9EDB9EDC67F1}"/>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34" name="Text Box 2914">
          <a:extLst>
            <a:ext uri="{FF2B5EF4-FFF2-40B4-BE49-F238E27FC236}">
              <a16:creationId xmlns:a16="http://schemas.microsoft.com/office/drawing/2014/main" id="{49F33D49-89CD-4476-8E83-E23E5522C6F1}"/>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35" name="Text Box 2915">
          <a:extLst>
            <a:ext uri="{FF2B5EF4-FFF2-40B4-BE49-F238E27FC236}">
              <a16:creationId xmlns:a16="http://schemas.microsoft.com/office/drawing/2014/main" id="{5848B0EB-D8C6-4B32-BE4B-ABD595336C24}"/>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36" name="Text Box 2916">
          <a:extLst>
            <a:ext uri="{FF2B5EF4-FFF2-40B4-BE49-F238E27FC236}">
              <a16:creationId xmlns:a16="http://schemas.microsoft.com/office/drawing/2014/main" id="{951FEB02-8BFD-4A8B-8F93-9E51DB32F0F1}"/>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37" name="Text Box 2917">
          <a:extLst>
            <a:ext uri="{FF2B5EF4-FFF2-40B4-BE49-F238E27FC236}">
              <a16:creationId xmlns:a16="http://schemas.microsoft.com/office/drawing/2014/main" id="{65808BBD-EEB3-4B95-9A69-B69CE6649FA9}"/>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38" name="Text Box 2918">
          <a:extLst>
            <a:ext uri="{FF2B5EF4-FFF2-40B4-BE49-F238E27FC236}">
              <a16:creationId xmlns:a16="http://schemas.microsoft.com/office/drawing/2014/main" id="{D79E8717-3CD6-454E-8B12-B2A457E6B32B}"/>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39" name="Text Box 2914">
          <a:extLst>
            <a:ext uri="{FF2B5EF4-FFF2-40B4-BE49-F238E27FC236}">
              <a16:creationId xmlns:a16="http://schemas.microsoft.com/office/drawing/2014/main" id="{585A4BA1-26A2-4D45-8B2F-0DC8A0A4BEE2}"/>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40" name="Text Box 2915">
          <a:extLst>
            <a:ext uri="{FF2B5EF4-FFF2-40B4-BE49-F238E27FC236}">
              <a16:creationId xmlns:a16="http://schemas.microsoft.com/office/drawing/2014/main" id="{9C8AC179-01B7-4825-BCCA-FF9CA9F3ECB4}"/>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41" name="Text Box 2916">
          <a:extLst>
            <a:ext uri="{FF2B5EF4-FFF2-40B4-BE49-F238E27FC236}">
              <a16:creationId xmlns:a16="http://schemas.microsoft.com/office/drawing/2014/main" id="{2F0DFDDD-87FF-44CF-B455-E6C7D8EF5704}"/>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42" name="Text Box 2917">
          <a:extLst>
            <a:ext uri="{FF2B5EF4-FFF2-40B4-BE49-F238E27FC236}">
              <a16:creationId xmlns:a16="http://schemas.microsoft.com/office/drawing/2014/main" id="{0076184C-AE54-4C01-8620-C244DF59729F}"/>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43" name="Text Box 2918">
          <a:extLst>
            <a:ext uri="{FF2B5EF4-FFF2-40B4-BE49-F238E27FC236}">
              <a16:creationId xmlns:a16="http://schemas.microsoft.com/office/drawing/2014/main" id="{54F0AE1C-E8AA-4096-8210-5F1E86FD0DEE}"/>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44" name="Text Box 2914">
          <a:extLst>
            <a:ext uri="{FF2B5EF4-FFF2-40B4-BE49-F238E27FC236}">
              <a16:creationId xmlns:a16="http://schemas.microsoft.com/office/drawing/2014/main" id="{F2733D54-A20F-47D6-B25A-9FEBDCB6A1B1}"/>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45" name="Text Box 2915">
          <a:extLst>
            <a:ext uri="{FF2B5EF4-FFF2-40B4-BE49-F238E27FC236}">
              <a16:creationId xmlns:a16="http://schemas.microsoft.com/office/drawing/2014/main" id="{7C2888C4-5EE3-4CD7-B0EE-37728E73C119}"/>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46" name="Text Box 2916">
          <a:extLst>
            <a:ext uri="{FF2B5EF4-FFF2-40B4-BE49-F238E27FC236}">
              <a16:creationId xmlns:a16="http://schemas.microsoft.com/office/drawing/2014/main" id="{1DA88DFA-B31B-4F2A-A408-58B1B629B69B}"/>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47" name="Text Box 2917">
          <a:extLst>
            <a:ext uri="{FF2B5EF4-FFF2-40B4-BE49-F238E27FC236}">
              <a16:creationId xmlns:a16="http://schemas.microsoft.com/office/drawing/2014/main" id="{8EAF0908-C552-4064-AA71-0DAAD6D0F420}"/>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48" name="Text Box 2914">
          <a:extLst>
            <a:ext uri="{FF2B5EF4-FFF2-40B4-BE49-F238E27FC236}">
              <a16:creationId xmlns:a16="http://schemas.microsoft.com/office/drawing/2014/main" id="{77233ADE-BCB6-4901-8FB5-AB6B58D9F7F8}"/>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49" name="Text Box 2915">
          <a:extLst>
            <a:ext uri="{FF2B5EF4-FFF2-40B4-BE49-F238E27FC236}">
              <a16:creationId xmlns:a16="http://schemas.microsoft.com/office/drawing/2014/main" id="{BC444147-BF7F-4B6A-B543-CE7D25EB863F}"/>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50" name="Text Box 2916">
          <a:extLst>
            <a:ext uri="{FF2B5EF4-FFF2-40B4-BE49-F238E27FC236}">
              <a16:creationId xmlns:a16="http://schemas.microsoft.com/office/drawing/2014/main" id="{93EF3363-7E9E-47A4-AE4C-9342611A3A49}"/>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51" name="Text Box 2917">
          <a:extLst>
            <a:ext uri="{FF2B5EF4-FFF2-40B4-BE49-F238E27FC236}">
              <a16:creationId xmlns:a16="http://schemas.microsoft.com/office/drawing/2014/main" id="{395D83F1-31EB-422C-B83C-A8A39F335FE0}"/>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52" name="Text Box 2918">
          <a:extLst>
            <a:ext uri="{FF2B5EF4-FFF2-40B4-BE49-F238E27FC236}">
              <a16:creationId xmlns:a16="http://schemas.microsoft.com/office/drawing/2014/main" id="{532FFD7B-0A75-4268-A75D-EED6DB085622}"/>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53" name="Text Box 2914">
          <a:extLst>
            <a:ext uri="{FF2B5EF4-FFF2-40B4-BE49-F238E27FC236}">
              <a16:creationId xmlns:a16="http://schemas.microsoft.com/office/drawing/2014/main" id="{6E7A06B0-62CC-4DDD-9AF5-6763854ACF23}"/>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54" name="Text Box 2915">
          <a:extLst>
            <a:ext uri="{FF2B5EF4-FFF2-40B4-BE49-F238E27FC236}">
              <a16:creationId xmlns:a16="http://schemas.microsoft.com/office/drawing/2014/main" id="{D5935DFD-A41E-4CAC-A004-1C54516A5AC3}"/>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55" name="Text Box 2916">
          <a:extLst>
            <a:ext uri="{FF2B5EF4-FFF2-40B4-BE49-F238E27FC236}">
              <a16:creationId xmlns:a16="http://schemas.microsoft.com/office/drawing/2014/main" id="{30D79940-A4F2-400C-BF21-A9B358EC3259}"/>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56" name="Text Box 2917">
          <a:extLst>
            <a:ext uri="{FF2B5EF4-FFF2-40B4-BE49-F238E27FC236}">
              <a16:creationId xmlns:a16="http://schemas.microsoft.com/office/drawing/2014/main" id="{F92448B0-7271-42C2-BEDB-6CA8B26EAA55}"/>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57" name="Text Box 2914">
          <a:extLst>
            <a:ext uri="{FF2B5EF4-FFF2-40B4-BE49-F238E27FC236}">
              <a16:creationId xmlns:a16="http://schemas.microsoft.com/office/drawing/2014/main" id="{2BA9637B-D0B9-450C-8B78-565493819A98}"/>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58" name="Text Box 2915">
          <a:extLst>
            <a:ext uri="{FF2B5EF4-FFF2-40B4-BE49-F238E27FC236}">
              <a16:creationId xmlns:a16="http://schemas.microsoft.com/office/drawing/2014/main" id="{EA747170-54F7-4843-99C1-8EB649B16A70}"/>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59" name="Text Box 2916">
          <a:extLst>
            <a:ext uri="{FF2B5EF4-FFF2-40B4-BE49-F238E27FC236}">
              <a16:creationId xmlns:a16="http://schemas.microsoft.com/office/drawing/2014/main" id="{592A5AA9-FA0D-46EC-9A6A-F0FB23724262}"/>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60" name="Text Box 2917">
          <a:extLst>
            <a:ext uri="{FF2B5EF4-FFF2-40B4-BE49-F238E27FC236}">
              <a16:creationId xmlns:a16="http://schemas.microsoft.com/office/drawing/2014/main" id="{8354D347-DBB9-40EF-86E5-C15BF7EDB3F7}"/>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61" name="Text Box 2918">
          <a:extLst>
            <a:ext uri="{FF2B5EF4-FFF2-40B4-BE49-F238E27FC236}">
              <a16:creationId xmlns:a16="http://schemas.microsoft.com/office/drawing/2014/main" id="{773E5A7E-BCB2-449D-A95A-D993B5B66B4E}"/>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62" name="Text Box 2914">
          <a:extLst>
            <a:ext uri="{FF2B5EF4-FFF2-40B4-BE49-F238E27FC236}">
              <a16:creationId xmlns:a16="http://schemas.microsoft.com/office/drawing/2014/main" id="{04241A74-F4A2-44BD-82BE-AECD12CB0695}"/>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63" name="Text Box 2915">
          <a:extLst>
            <a:ext uri="{FF2B5EF4-FFF2-40B4-BE49-F238E27FC236}">
              <a16:creationId xmlns:a16="http://schemas.microsoft.com/office/drawing/2014/main" id="{06FC9BA8-4ADB-495E-A4C6-3AD69B476E22}"/>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64" name="Text Box 2916">
          <a:extLst>
            <a:ext uri="{FF2B5EF4-FFF2-40B4-BE49-F238E27FC236}">
              <a16:creationId xmlns:a16="http://schemas.microsoft.com/office/drawing/2014/main" id="{59ED0EAA-B60D-40A8-B741-3AE77EBBC885}"/>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65" name="Text Box 2917">
          <a:extLst>
            <a:ext uri="{FF2B5EF4-FFF2-40B4-BE49-F238E27FC236}">
              <a16:creationId xmlns:a16="http://schemas.microsoft.com/office/drawing/2014/main" id="{D0D75242-F420-4E70-996F-58BAF9AA86A3}"/>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66" name="Text Box 2918">
          <a:extLst>
            <a:ext uri="{FF2B5EF4-FFF2-40B4-BE49-F238E27FC236}">
              <a16:creationId xmlns:a16="http://schemas.microsoft.com/office/drawing/2014/main" id="{3F3BCC6F-988A-4D69-AEC4-D6B4492B27DA}"/>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67" name="Text Box 2914">
          <a:extLst>
            <a:ext uri="{FF2B5EF4-FFF2-40B4-BE49-F238E27FC236}">
              <a16:creationId xmlns:a16="http://schemas.microsoft.com/office/drawing/2014/main" id="{47989042-E795-4287-986B-29014DF90D10}"/>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68" name="Text Box 2915">
          <a:extLst>
            <a:ext uri="{FF2B5EF4-FFF2-40B4-BE49-F238E27FC236}">
              <a16:creationId xmlns:a16="http://schemas.microsoft.com/office/drawing/2014/main" id="{0757F13D-B844-46E6-8167-89DD1D929FCE}"/>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69" name="Text Box 2916">
          <a:extLst>
            <a:ext uri="{FF2B5EF4-FFF2-40B4-BE49-F238E27FC236}">
              <a16:creationId xmlns:a16="http://schemas.microsoft.com/office/drawing/2014/main" id="{64A326BC-DDED-43AD-A186-0B90BC442E73}"/>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70" name="Text Box 2917">
          <a:extLst>
            <a:ext uri="{FF2B5EF4-FFF2-40B4-BE49-F238E27FC236}">
              <a16:creationId xmlns:a16="http://schemas.microsoft.com/office/drawing/2014/main" id="{E883C89A-ED6D-41F1-B5A1-462A1EA5AE6E}"/>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71" name="Text Box 2918">
          <a:extLst>
            <a:ext uri="{FF2B5EF4-FFF2-40B4-BE49-F238E27FC236}">
              <a16:creationId xmlns:a16="http://schemas.microsoft.com/office/drawing/2014/main" id="{D5042E90-358B-4E89-937A-581DEAD9AFE4}"/>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72" name="Text Box 2914">
          <a:extLst>
            <a:ext uri="{FF2B5EF4-FFF2-40B4-BE49-F238E27FC236}">
              <a16:creationId xmlns:a16="http://schemas.microsoft.com/office/drawing/2014/main" id="{CAC3A4CE-F718-429B-9F9F-F65C6A3A0E0A}"/>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73" name="Text Box 2915">
          <a:extLst>
            <a:ext uri="{FF2B5EF4-FFF2-40B4-BE49-F238E27FC236}">
              <a16:creationId xmlns:a16="http://schemas.microsoft.com/office/drawing/2014/main" id="{65FF4235-E88A-410A-AFC2-9C72E8B95991}"/>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74" name="Text Box 2916">
          <a:extLst>
            <a:ext uri="{FF2B5EF4-FFF2-40B4-BE49-F238E27FC236}">
              <a16:creationId xmlns:a16="http://schemas.microsoft.com/office/drawing/2014/main" id="{2AF55F0B-E0C3-4E44-B958-7DDFE71721FD}"/>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75" name="Text Box 2917">
          <a:extLst>
            <a:ext uri="{FF2B5EF4-FFF2-40B4-BE49-F238E27FC236}">
              <a16:creationId xmlns:a16="http://schemas.microsoft.com/office/drawing/2014/main" id="{5EAF3264-0877-4833-BE92-4AD88C19374E}"/>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876" name="Text Box 2918">
          <a:extLst>
            <a:ext uri="{FF2B5EF4-FFF2-40B4-BE49-F238E27FC236}">
              <a16:creationId xmlns:a16="http://schemas.microsoft.com/office/drawing/2014/main" id="{B2B33B59-BC77-45EA-ADD3-20F1D1E80D72}"/>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13497"/>
    <xdr:sp macro="" textlink="">
      <xdr:nvSpPr>
        <xdr:cNvPr id="877" name="Text Box 5">
          <a:extLst>
            <a:ext uri="{FF2B5EF4-FFF2-40B4-BE49-F238E27FC236}">
              <a16:creationId xmlns:a16="http://schemas.microsoft.com/office/drawing/2014/main" id="{6435C39E-CDAF-4D0E-B1EE-0079788F9B19}"/>
            </a:ext>
          </a:extLst>
        </xdr:cNvPr>
        <xdr:cNvSpPr txBox="1">
          <a:spLocks noChangeArrowheads="1"/>
        </xdr:cNvSpPr>
      </xdr:nvSpPr>
      <xdr:spPr bwMode="auto">
        <a:xfrm>
          <a:off x="1600200" y="524827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13497"/>
    <xdr:sp macro="" textlink="">
      <xdr:nvSpPr>
        <xdr:cNvPr id="878" name="Text Box 6">
          <a:extLst>
            <a:ext uri="{FF2B5EF4-FFF2-40B4-BE49-F238E27FC236}">
              <a16:creationId xmlns:a16="http://schemas.microsoft.com/office/drawing/2014/main" id="{D1A64144-81E1-4607-9CB2-1B818D2BAFC1}"/>
            </a:ext>
          </a:extLst>
        </xdr:cNvPr>
        <xdr:cNvSpPr txBox="1">
          <a:spLocks noChangeArrowheads="1"/>
        </xdr:cNvSpPr>
      </xdr:nvSpPr>
      <xdr:spPr bwMode="auto">
        <a:xfrm>
          <a:off x="1600200" y="524827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13497"/>
    <xdr:sp macro="" textlink="">
      <xdr:nvSpPr>
        <xdr:cNvPr id="879" name="Text Box 7">
          <a:extLst>
            <a:ext uri="{FF2B5EF4-FFF2-40B4-BE49-F238E27FC236}">
              <a16:creationId xmlns:a16="http://schemas.microsoft.com/office/drawing/2014/main" id="{E229ED46-D900-40AD-AFF8-AD5269AF63C7}"/>
            </a:ext>
          </a:extLst>
        </xdr:cNvPr>
        <xdr:cNvSpPr txBox="1">
          <a:spLocks noChangeArrowheads="1"/>
        </xdr:cNvSpPr>
      </xdr:nvSpPr>
      <xdr:spPr bwMode="auto">
        <a:xfrm>
          <a:off x="1600200" y="524827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13497"/>
    <xdr:sp macro="" textlink="">
      <xdr:nvSpPr>
        <xdr:cNvPr id="880" name="Text Box 8">
          <a:extLst>
            <a:ext uri="{FF2B5EF4-FFF2-40B4-BE49-F238E27FC236}">
              <a16:creationId xmlns:a16="http://schemas.microsoft.com/office/drawing/2014/main" id="{573176E8-9042-4C2D-90AE-EAD076D15EDC}"/>
            </a:ext>
          </a:extLst>
        </xdr:cNvPr>
        <xdr:cNvSpPr txBox="1">
          <a:spLocks noChangeArrowheads="1"/>
        </xdr:cNvSpPr>
      </xdr:nvSpPr>
      <xdr:spPr bwMode="auto">
        <a:xfrm>
          <a:off x="1600200" y="524827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13497"/>
    <xdr:sp macro="" textlink="">
      <xdr:nvSpPr>
        <xdr:cNvPr id="881" name="Text Box 9">
          <a:extLst>
            <a:ext uri="{FF2B5EF4-FFF2-40B4-BE49-F238E27FC236}">
              <a16:creationId xmlns:a16="http://schemas.microsoft.com/office/drawing/2014/main" id="{669E2AD6-CFFC-4CA2-B0DE-B7A5BE80BB5B}"/>
            </a:ext>
          </a:extLst>
        </xdr:cNvPr>
        <xdr:cNvSpPr txBox="1">
          <a:spLocks noChangeArrowheads="1"/>
        </xdr:cNvSpPr>
      </xdr:nvSpPr>
      <xdr:spPr bwMode="auto">
        <a:xfrm>
          <a:off x="1600200" y="524827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2547"/>
    <xdr:sp macro="" textlink="">
      <xdr:nvSpPr>
        <xdr:cNvPr id="882" name="Text Box 5">
          <a:extLst>
            <a:ext uri="{FF2B5EF4-FFF2-40B4-BE49-F238E27FC236}">
              <a16:creationId xmlns:a16="http://schemas.microsoft.com/office/drawing/2014/main" id="{F0B19171-8015-4BA4-9ACF-AD2F31DF7414}"/>
            </a:ext>
          </a:extLst>
        </xdr:cNvPr>
        <xdr:cNvSpPr txBox="1">
          <a:spLocks noChangeArrowheads="1"/>
        </xdr:cNvSpPr>
      </xdr:nvSpPr>
      <xdr:spPr bwMode="auto">
        <a:xfrm>
          <a:off x="1600200" y="524827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2547"/>
    <xdr:sp macro="" textlink="">
      <xdr:nvSpPr>
        <xdr:cNvPr id="883" name="Text Box 6">
          <a:extLst>
            <a:ext uri="{FF2B5EF4-FFF2-40B4-BE49-F238E27FC236}">
              <a16:creationId xmlns:a16="http://schemas.microsoft.com/office/drawing/2014/main" id="{08B31FCE-3C87-4EAD-BCB3-3BE49DD353DB}"/>
            </a:ext>
          </a:extLst>
        </xdr:cNvPr>
        <xdr:cNvSpPr txBox="1">
          <a:spLocks noChangeArrowheads="1"/>
        </xdr:cNvSpPr>
      </xdr:nvSpPr>
      <xdr:spPr bwMode="auto">
        <a:xfrm>
          <a:off x="1600200" y="524827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2547"/>
    <xdr:sp macro="" textlink="">
      <xdr:nvSpPr>
        <xdr:cNvPr id="884" name="Text Box 7">
          <a:extLst>
            <a:ext uri="{FF2B5EF4-FFF2-40B4-BE49-F238E27FC236}">
              <a16:creationId xmlns:a16="http://schemas.microsoft.com/office/drawing/2014/main" id="{9D749AB0-B3A1-456F-A350-E636712DC1BB}"/>
            </a:ext>
          </a:extLst>
        </xdr:cNvPr>
        <xdr:cNvSpPr txBox="1">
          <a:spLocks noChangeArrowheads="1"/>
        </xdr:cNvSpPr>
      </xdr:nvSpPr>
      <xdr:spPr bwMode="auto">
        <a:xfrm>
          <a:off x="1600200" y="524827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2547"/>
    <xdr:sp macro="" textlink="">
      <xdr:nvSpPr>
        <xdr:cNvPr id="885" name="Text Box 8">
          <a:extLst>
            <a:ext uri="{FF2B5EF4-FFF2-40B4-BE49-F238E27FC236}">
              <a16:creationId xmlns:a16="http://schemas.microsoft.com/office/drawing/2014/main" id="{89003476-EDBD-47D5-BCE9-7E646A7C7CD6}"/>
            </a:ext>
          </a:extLst>
        </xdr:cNvPr>
        <xdr:cNvSpPr txBox="1">
          <a:spLocks noChangeArrowheads="1"/>
        </xdr:cNvSpPr>
      </xdr:nvSpPr>
      <xdr:spPr bwMode="auto">
        <a:xfrm>
          <a:off x="1600200" y="524827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2547"/>
    <xdr:sp macro="" textlink="">
      <xdr:nvSpPr>
        <xdr:cNvPr id="886" name="Text Box 9">
          <a:extLst>
            <a:ext uri="{FF2B5EF4-FFF2-40B4-BE49-F238E27FC236}">
              <a16:creationId xmlns:a16="http://schemas.microsoft.com/office/drawing/2014/main" id="{2F9922C3-2611-48AA-A492-B3A7E09C0373}"/>
            </a:ext>
          </a:extLst>
        </xdr:cNvPr>
        <xdr:cNvSpPr txBox="1">
          <a:spLocks noChangeArrowheads="1"/>
        </xdr:cNvSpPr>
      </xdr:nvSpPr>
      <xdr:spPr bwMode="auto">
        <a:xfrm>
          <a:off x="1600200" y="524827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2547"/>
    <xdr:sp macro="" textlink="">
      <xdr:nvSpPr>
        <xdr:cNvPr id="887" name="Text Box 5">
          <a:extLst>
            <a:ext uri="{FF2B5EF4-FFF2-40B4-BE49-F238E27FC236}">
              <a16:creationId xmlns:a16="http://schemas.microsoft.com/office/drawing/2014/main" id="{85FECED9-8D8E-4509-BA07-223E5B9C1CA4}"/>
            </a:ext>
          </a:extLst>
        </xdr:cNvPr>
        <xdr:cNvSpPr txBox="1">
          <a:spLocks noChangeArrowheads="1"/>
        </xdr:cNvSpPr>
      </xdr:nvSpPr>
      <xdr:spPr bwMode="auto">
        <a:xfrm>
          <a:off x="1600200" y="524827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2547"/>
    <xdr:sp macro="" textlink="">
      <xdr:nvSpPr>
        <xdr:cNvPr id="888" name="Text Box 6">
          <a:extLst>
            <a:ext uri="{FF2B5EF4-FFF2-40B4-BE49-F238E27FC236}">
              <a16:creationId xmlns:a16="http://schemas.microsoft.com/office/drawing/2014/main" id="{2F58947A-0B55-4BFB-BC2F-E1C9602820E9}"/>
            </a:ext>
          </a:extLst>
        </xdr:cNvPr>
        <xdr:cNvSpPr txBox="1">
          <a:spLocks noChangeArrowheads="1"/>
        </xdr:cNvSpPr>
      </xdr:nvSpPr>
      <xdr:spPr bwMode="auto">
        <a:xfrm>
          <a:off x="1600200" y="524827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2547"/>
    <xdr:sp macro="" textlink="">
      <xdr:nvSpPr>
        <xdr:cNvPr id="889" name="Text Box 7">
          <a:extLst>
            <a:ext uri="{FF2B5EF4-FFF2-40B4-BE49-F238E27FC236}">
              <a16:creationId xmlns:a16="http://schemas.microsoft.com/office/drawing/2014/main" id="{07B7FCC6-E1EA-44D1-AC35-C579038DF125}"/>
            </a:ext>
          </a:extLst>
        </xdr:cNvPr>
        <xdr:cNvSpPr txBox="1">
          <a:spLocks noChangeArrowheads="1"/>
        </xdr:cNvSpPr>
      </xdr:nvSpPr>
      <xdr:spPr bwMode="auto">
        <a:xfrm>
          <a:off x="1600200" y="524827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2547"/>
    <xdr:sp macro="" textlink="">
      <xdr:nvSpPr>
        <xdr:cNvPr id="890" name="Text Box 8">
          <a:extLst>
            <a:ext uri="{FF2B5EF4-FFF2-40B4-BE49-F238E27FC236}">
              <a16:creationId xmlns:a16="http://schemas.microsoft.com/office/drawing/2014/main" id="{6F5516A8-0764-4A89-BA21-E26A8BBB7ECE}"/>
            </a:ext>
          </a:extLst>
        </xdr:cNvPr>
        <xdr:cNvSpPr txBox="1">
          <a:spLocks noChangeArrowheads="1"/>
        </xdr:cNvSpPr>
      </xdr:nvSpPr>
      <xdr:spPr bwMode="auto">
        <a:xfrm>
          <a:off x="1600200" y="524827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2547"/>
    <xdr:sp macro="" textlink="">
      <xdr:nvSpPr>
        <xdr:cNvPr id="891" name="Text Box 9">
          <a:extLst>
            <a:ext uri="{FF2B5EF4-FFF2-40B4-BE49-F238E27FC236}">
              <a16:creationId xmlns:a16="http://schemas.microsoft.com/office/drawing/2014/main" id="{F6B3185F-6D60-4DC4-BC45-9FB630BE2480}"/>
            </a:ext>
          </a:extLst>
        </xdr:cNvPr>
        <xdr:cNvSpPr txBox="1">
          <a:spLocks noChangeArrowheads="1"/>
        </xdr:cNvSpPr>
      </xdr:nvSpPr>
      <xdr:spPr bwMode="auto">
        <a:xfrm>
          <a:off x="1600200" y="524827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2547"/>
    <xdr:sp macro="" textlink="">
      <xdr:nvSpPr>
        <xdr:cNvPr id="892" name="Text Box 10">
          <a:extLst>
            <a:ext uri="{FF2B5EF4-FFF2-40B4-BE49-F238E27FC236}">
              <a16:creationId xmlns:a16="http://schemas.microsoft.com/office/drawing/2014/main" id="{56E141C4-8AF4-49DB-9DAA-EC12DFD5EEA1}"/>
            </a:ext>
          </a:extLst>
        </xdr:cNvPr>
        <xdr:cNvSpPr txBox="1">
          <a:spLocks noChangeArrowheads="1"/>
        </xdr:cNvSpPr>
      </xdr:nvSpPr>
      <xdr:spPr bwMode="auto">
        <a:xfrm>
          <a:off x="1600200" y="524827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93" name="Text Box 2914">
          <a:extLst>
            <a:ext uri="{FF2B5EF4-FFF2-40B4-BE49-F238E27FC236}">
              <a16:creationId xmlns:a16="http://schemas.microsoft.com/office/drawing/2014/main" id="{700EDFBC-50E2-4733-AE7D-72ADE0EDBCE1}"/>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94" name="Text Box 2915">
          <a:extLst>
            <a:ext uri="{FF2B5EF4-FFF2-40B4-BE49-F238E27FC236}">
              <a16:creationId xmlns:a16="http://schemas.microsoft.com/office/drawing/2014/main" id="{F7803660-7D39-45E1-9A1A-10CB51BB42D4}"/>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95" name="Text Box 2916">
          <a:extLst>
            <a:ext uri="{FF2B5EF4-FFF2-40B4-BE49-F238E27FC236}">
              <a16:creationId xmlns:a16="http://schemas.microsoft.com/office/drawing/2014/main" id="{484C5EB6-BC4D-4759-A06F-DDD1C0F8E86D}"/>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96" name="Text Box 2917">
          <a:extLst>
            <a:ext uri="{FF2B5EF4-FFF2-40B4-BE49-F238E27FC236}">
              <a16:creationId xmlns:a16="http://schemas.microsoft.com/office/drawing/2014/main" id="{FDF9F86A-0B82-4DC8-9D7D-4ACAA5066FE3}"/>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97" name="Text Box 2918">
          <a:extLst>
            <a:ext uri="{FF2B5EF4-FFF2-40B4-BE49-F238E27FC236}">
              <a16:creationId xmlns:a16="http://schemas.microsoft.com/office/drawing/2014/main" id="{9932A51C-3527-47CB-9E78-E13B349F4CD5}"/>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98" name="Text Box 2914">
          <a:extLst>
            <a:ext uri="{FF2B5EF4-FFF2-40B4-BE49-F238E27FC236}">
              <a16:creationId xmlns:a16="http://schemas.microsoft.com/office/drawing/2014/main" id="{C8C68C69-392D-49C1-A44F-364FD64D62AB}"/>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899" name="Text Box 2915">
          <a:extLst>
            <a:ext uri="{FF2B5EF4-FFF2-40B4-BE49-F238E27FC236}">
              <a16:creationId xmlns:a16="http://schemas.microsoft.com/office/drawing/2014/main" id="{9C55D5A6-2947-4535-B55D-384335AC530F}"/>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00" name="Text Box 2916">
          <a:extLst>
            <a:ext uri="{FF2B5EF4-FFF2-40B4-BE49-F238E27FC236}">
              <a16:creationId xmlns:a16="http://schemas.microsoft.com/office/drawing/2014/main" id="{3510D30D-2F14-4023-A15A-6717C9BFD6C7}"/>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01" name="Text Box 2917">
          <a:extLst>
            <a:ext uri="{FF2B5EF4-FFF2-40B4-BE49-F238E27FC236}">
              <a16:creationId xmlns:a16="http://schemas.microsoft.com/office/drawing/2014/main" id="{0B95A7BF-B911-46DE-A1B9-C4AF20DC10F0}"/>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02" name="Text Box 2918">
          <a:extLst>
            <a:ext uri="{FF2B5EF4-FFF2-40B4-BE49-F238E27FC236}">
              <a16:creationId xmlns:a16="http://schemas.microsoft.com/office/drawing/2014/main" id="{502A529D-A255-4033-8756-31ED9C0070A8}"/>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03" name="Text Box 2914">
          <a:extLst>
            <a:ext uri="{FF2B5EF4-FFF2-40B4-BE49-F238E27FC236}">
              <a16:creationId xmlns:a16="http://schemas.microsoft.com/office/drawing/2014/main" id="{B2B81AAB-6C6C-4AEB-8282-C811C3E5AEF7}"/>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04" name="Text Box 2915">
          <a:extLst>
            <a:ext uri="{FF2B5EF4-FFF2-40B4-BE49-F238E27FC236}">
              <a16:creationId xmlns:a16="http://schemas.microsoft.com/office/drawing/2014/main" id="{EF19C135-F263-4E17-8DDF-97F0E429C85C}"/>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05" name="Text Box 2916">
          <a:extLst>
            <a:ext uri="{FF2B5EF4-FFF2-40B4-BE49-F238E27FC236}">
              <a16:creationId xmlns:a16="http://schemas.microsoft.com/office/drawing/2014/main" id="{AA0437DD-8B79-45BB-8B27-F2AC00C6C687}"/>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06" name="Text Box 2917">
          <a:extLst>
            <a:ext uri="{FF2B5EF4-FFF2-40B4-BE49-F238E27FC236}">
              <a16:creationId xmlns:a16="http://schemas.microsoft.com/office/drawing/2014/main" id="{DE9B3A53-DC0F-44B7-9CCF-E49F80FEF915}"/>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07" name="Text Box 2918">
          <a:extLst>
            <a:ext uri="{FF2B5EF4-FFF2-40B4-BE49-F238E27FC236}">
              <a16:creationId xmlns:a16="http://schemas.microsoft.com/office/drawing/2014/main" id="{6EB252F0-52D2-4C3A-A97F-AC10ED737B6B}"/>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08" name="Text Box 2914">
          <a:extLst>
            <a:ext uri="{FF2B5EF4-FFF2-40B4-BE49-F238E27FC236}">
              <a16:creationId xmlns:a16="http://schemas.microsoft.com/office/drawing/2014/main" id="{55F1FAEA-90A2-4F30-A83E-0B40F5F2DDD5}"/>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09" name="Text Box 2915">
          <a:extLst>
            <a:ext uri="{FF2B5EF4-FFF2-40B4-BE49-F238E27FC236}">
              <a16:creationId xmlns:a16="http://schemas.microsoft.com/office/drawing/2014/main" id="{A3778390-6096-4FEB-B3BC-022118185940}"/>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10" name="Text Box 2916">
          <a:extLst>
            <a:ext uri="{FF2B5EF4-FFF2-40B4-BE49-F238E27FC236}">
              <a16:creationId xmlns:a16="http://schemas.microsoft.com/office/drawing/2014/main" id="{32DEA798-77A9-4001-8C8C-19B9A6D2C747}"/>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11" name="Text Box 2917">
          <a:extLst>
            <a:ext uri="{FF2B5EF4-FFF2-40B4-BE49-F238E27FC236}">
              <a16:creationId xmlns:a16="http://schemas.microsoft.com/office/drawing/2014/main" id="{F52150FD-72A5-4BFB-87F5-B788ECA9819F}"/>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12" name="Text Box 2914">
          <a:extLst>
            <a:ext uri="{FF2B5EF4-FFF2-40B4-BE49-F238E27FC236}">
              <a16:creationId xmlns:a16="http://schemas.microsoft.com/office/drawing/2014/main" id="{30BEDAC6-DAD3-4DE9-B99D-3BC2FA844490}"/>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13" name="Text Box 2915">
          <a:extLst>
            <a:ext uri="{FF2B5EF4-FFF2-40B4-BE49-F238E27FC236}">
              <a16:creationId xmlns:a16="http://schemas.microsoft.com/office/drawing/2014/main" id="{D091B2F5-C60B-40D1-9474-191F153C6732}"/>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14" name="Text Box 2916">
          <a:extLst>
            <a:ext uri="{FF2B5EF4-FFF2-40B4-BE49-F238E27FC236}">
              <a16:creationId xmlns:a16="http://schemas.microsoft.com/office/drawing/2014/main" id="{2A8619C0-2AE1-4174-9D8C-D6D0F2626768}"/>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15" name="Text Box 2917">
          <a:extLst>
            <a:ext uri="{FF2B5EF4-FFF2-40B4-BE49-F238E27FC236}">
              <a16:creationId xmlns:a16="http://schemas.microsoft.com/office/drawing/2014/main" id="{FD606A17-A04D-4D66-B19C-764914989D66}"/>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16" name="Text Box 2918">
          <a:extLst>
            <a:ext uri="{FF2B5EF4-FFF2-40B4-BE49-F238E27FC236}">
              <a16:creationId xmlns:a16="http://schemas.microsoft.com/office/drawing/2014/main" id="{C211BBDF-33FB-4CB4-91B1-14816C225015}"/>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17" name="Text Box 2914">
          <a:extLst>
            <a:ext uri="{FF2B5EF4-FFF2-40B4-BE49-F238E27FC236}">
              <a16:creationId xmlns:a16="http://schemas.microsoft.com/office/drawing/2014/main" id="{13F0864A-1DA6-4B30-BCC8-D00EA01EB84A}"/>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18" name="Text Box 2915">
          <a:extLst>
            <a:ext uri="{FF2B5EF4-FFF2-40B4-BE49-F238E27FC236}">
              <a16:creationId xmlns:a16="http://schemas.microsoft.com/office/drawing/2014/main" id="{09D64F5E-BF29-4FCA-85C2-48C74C6FCEDF}"/>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19" name="Text Box 2916">
          <a:extLst>
            <a:ext uri="{FF2B5EF4-FFF2-40B4-BE49-F238E27FC236}">
              <a16:creationId xmlns:a16="http://schemas.microsoft.com/office/drawing/2014/main" id="{94102C4E-0806-491D-AE0D-062C3681DE98}"/>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20" name="Text Box 2917">
          <a:extLst>
            <a:ext uri="{FF2B5EF4-FFF2-40B4-BE49-F238E27FC236}">
              <a16:creationId xmlns:a16="http://schemas.microsoft.com/office/drawing/2014/main" id="{EF444AE4-58ED-4F3B-BFB8-CBE1679B4ABE}"/>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21" name="Text Box 2914">
          <a:extLst>
            <a:ext uri="{FF2B5EF4-FFF2-40B4-BE49-F238E27FC236}">
              <a16:creationId xmlns:a16="http://schemas.microsoft.com/office/drawing/2014/main" id="{CE858D62-5DDE-4222-9248-590054008B8F}"/>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22" name="Text Box 2915">
          <a:extLst>
            <a:ext uri="{FF2B5EF4-FFF2-40B4-BE49-F238E27FC236}">
              <a16:creationId xmlns:a16="http://schemas.microsoft.com/office/drawing/2014/main" id="{F891AE9C-47FE-46AA-A3B8-361BC5CEBA5B}"/>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23" name="Text Box 2916">
          <a:extLst>
            <a:ext uri="{FF2B5EF4-FFF2-40B4-BE49-F238E27FC236}">
              <a16:creationId xmlns:a16="http://schemas.microsoft.com/office/drawing/2014/main" id="{D6380A52-4C68-4B15-ACB9-2B83CC59C7B1}"/>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24" name="Text Box 2917">
          <a:extLst>
            <a:ext uri="{FF2B5EF4-FFF2-40B4-BE49-F238E27FC236}">
              <a16:creationId xmlns:a16="http://schemas.microsoft.com/office/drawing/2014/main" id="{318DCD00-2790-4BC1-8227-01B102EDD4D4}"/>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25" name="Text Box 2918">
          <a:extLst>
            <a:ext uri="{FF2B5EF4-FFF2-40B4-BE49-F238E27FC236}">
              <a16:creationId xmlns:a16="http://schemas.microsoft.com/office/drawing/2014/main" id="{FECE36C7-1A3D-4E4E-BE8F-81938EFB7C7B}"/>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26" name="Text Box 2914">
          <a:extLst>
            <a:ext uri="{FF2B5EF4-FFF2-40B4-BE49-F238E27FC236}">
              <a16:creationId xmlns:a16="http://schemas.microsoft.com/office/drawing/2014/main" id="{DA07A33D-7E57-4F4A-A6ED-F21633693FB2}"/>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27" name="Text Box 2915">
          <a:extLst>
            <a:ext uri="{FF2B5EF4-FFF2-40B4-BE49-F238E27FC236}">
              <a16:creationId xmlns:a16="http://schemas.microsoft.com/office/drawing/2014/main" id="{ACCC6FB8-61C3-47EE-B7C0-7ECC895BE261}"/>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28" name="Text Box 2916">
          <a:extLst>
            <a:ext uri="{FF2B5EF4-FFF2-40B4-BE49-F238E27FC236}">
              <a16:creationId xmlns:a16="http://schemas.microsoft.com/office/drawing/2014/main" id="{19EAF860-BAC2-44FF-A6AA-9B667B615777}"/>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29" name="Text Box 2917">
          <a:extLst>
            <a:ext uri="{FF2B5EF4-FFF2-40B4-BE49-F238E27FC236}">
              <a16:creationId xmlns:a16="http://schemas.microsoft.com/office/drawing/2014/main" id="{75E019BE-EA3E-4007-96BB-03656468182E}"/>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30" name="Text Box 2918">
          <a:extLst>
            <a:ext uri="{FF2B5EF4-FFF2-40B4-BE49-F238E27FC236}">
              <a16:creationId xmlns:a16="http://schemas.microsoft.com/office/drawing/2014/main" id="{0644A3D3-34A9-4EC3-B1EC-637DE0A397EF}"/>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31" name="Text Box 2914">
          <a:extLst>
            <a:ext uri="{FF2B5EF4-FFF2-40B4-BE49-F238E27FC236}">
              <a16:creationId xmlns:a16="http://schemas.microsoft.com/office/drawing/2014/main" id="{8C5E8D89-49A2-4171-B4B9-E35AFDDC4D4D}"/>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32" name="Text Box 2915">
          <a:extLst>
            <a:ext uri="{FF2B5EF4-FFF2-40B4-BE49-F238E27FC236}">
              <a16:creationId xmlns:a16="http://schemas.microsoft.com/office/drawing/2014/main" id="{8064D69C-24DE-4CB3-A765-C25C8F503C81}"/>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33" name="Text Box 2916">
          <a:extLst>
            <a:ext uri="{FF2B5EF4-FFF2-40B4-BE49-F238E27FC236}">
              <a16:creationId xmlns:a16="http://schemas.microsoft.com/office/drawing/2014/main" id="{73129ED4-57B8-4B87-8946-853E1F64B0DB}"/>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34" name="Text Box 2917">
          <a:extLst>
            <a:ext uri="{FF2B5EF4-FFF2-40B4-BE49-F238E27FC236}">
              <a16:creationId xmlns:a16="http://schemas.microsoft.com/office/drawing/2014/main" id="{C9164F92-311D-46F6-8AD5-5E245BBE4D16}"/>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35" name="Text Box 2918">
          <a:extLst>
            <a:ext uri="{FF2B5EF4-FFF2-40B4-BE49-F238E27FC236}">
              <a16:creationId xmlns:a16="http://schemas.microsoft.com/office/drawing/2014/main" id="{B26AF124-FDE9-44A2-8FD8-C2FBB3D18864}"/>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36" name="Text Box 2914">
          <a:extLst>
            <a:ext uri="{FF2B5EF4-FFF2-40B4-BE49-F238E27FC236}">
              <a16:creationId xmlns:a16="http://schemas.microsoft.com/office/drawing/2014/main" id="{F2742BE3-2534-4F39-A581-E9D45EDC06FB}"/>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37" name="Text Box 2915">
          <a:extLst>
            <a:ext uri="{FF2B5EF4-FFF2-40B4-BE49-F238E27FC236}">
              <a16:creationId xmlns:a16="http://schemas.microsoft.com/office/drawing/2014/main" id="{0CA08E01-2812-49F5-8665-E2F48F0B0881}"/>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38" name="Text Box 2916">
          <a:extLst>
            <a:ext uri="{FF2B5EF4-FFF2-40B4-BE49-F238E27FC236}">
              <a16:creationId xmlns:a16="http://schemas.microsoft.com/office/drawing/2014/main" id="{3FF5E218-F5B8-4C45-B88E-9288417F8EF0}"/>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39" name="Text Box 2917">
          <a:extLst>
            <a:ext uri="{FF2B5EF4-FFF2-40B4-BE49-F238E27FC236}">
              <a16:creationId xmlns:a16="http://schemas.microsoft.com/office/drawing/2014/main" id="{CD20F7B9-FA93-4D5D-958D-4DB647D99329}"/>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40" name="Text Box 2918">
          <a:extLst>
            <a:ext uri="{FF2B5EF4-FFF2-40B4-BE49-F238E27FC236}">
              <a16:creationId xmlns:a16="http://schemas.microsoft.com/office/drawing/2014/main" id="{E726E4E7-2253-4400-BB14-6AA7224D9679}"/>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41" name="Text Box 2914">
          <a:extLst>
            <a:ext uri="{FF2B5EF4-FFF2-40B4-BE49-F238E27FC236}">
              <a16:creationId xmlns:a16="http://schemas.microsoft.com/office/drawing/2014/main" id="{05B53CF0-F2BA-4E7B-8E5E-DFEDB4C2DACA}"/>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42" name="Text Box 2915">
          <a:extLst>
            <a:ext uri="{FF2B5EF4-FFF2-40B4-BE49-F238E27FC236}">
              <a16:creationId xmlns:a16="http://schemas.microsoft.com/office/drawing/2014/main" id="{8F671E73-06A3-410E-82FC-423EC124A6A7}"/>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43" name="Text Box 2916">
          <a:extLst>
            <a:ext uri="{FF2B5EF4-FFF2-40B4-BE49-F238E27FC236}">
              <a16:creationId xmlns:a16="http://schemas.microsoft.com/office/drawing/2014/main" id="{BBFE8BBC-79B9-4DD9-A73F-258A98CCC890}"/>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44" name="Text Box 2917">
          <a:extLst>
            <a:ext uri="{FF2B5EF4-FFF2-40B4-BE49-F238E27FC236}">
              <a16:creationId xmlns:a16="http://schemas.microsoft.com/office/drawing/2014/main" id="{06AB7820-2BC1-4718-9B5A-A2F11516C536}"/>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45" name="Text Box 2918">
          <a:extLst>
            <a:ext uri="{FF2B5EF4-FFF2-40B4-BE49-F238E27FC236}">
              <a16:creationId xmlns:a16="http://schemas.microsoft.com/office/drawing/2014/main" id="{6FA5B324-A48C-42F8-9130-91D59905A301}"/>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46" name="Text Box 2914">
          <a:extLst>
            <a:ext uri="{FF2B5EF4-FFF2-40B4-BE49-F238E27FC236}">
              <a16:creationId xmlns:a16="http://schemas.microsoft.com/office/drawing/2014/main" id="{8A5054CC-087A-4661-9EA1-09064ACC93F8}"/>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47" name="Text Box 2915">
          <a:extLst>
            <a:ext uri="{FF2B5EF4-FFF2-40B4-BE49-F238E27FC236}">
              <a16:creationId xmlns:a16="http://schemas.microsoft.com/office/drawing/2014/main" id="{27B6386B-FE85-4C0E-8DAE-69CFFD44E839}"/>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48" name="Text Box 2916">
          <a:extLst>
            <a:ext uri="{FF2B5EF4-FFF2-40B4-BE49-F238E27FC236}">
              <a16:creationId xmlns:a16="http://schemas.microsoft.com/office/drawing/2014/main" id="{78E90DE6-D4BC-4BF0-A25C-E8A0A29A8B29}"/>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49" name="Text Box 2917">
          <a:extLst>
            <a:ext uri="{FF2B5EF4-FFF2-40B4-BE49-F238E27FC236}">
              <a16:creationId xmlns:a16="http://schemas.microsoft.com/office/drawing/2014/main" id="{8B7B8E8D-0B06-4AAB-AD31-17ED48C5C0C8}"/>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50" name="Text Box 2918">
          <a:extLst>
            <a:ext uri="{FF2B5EF4-FFF2-40B4-BE49-F238E27FC236}">
              <a16:creationId xmlns:a16="http://schemas.microsoft.com/office/drawing/2014/main" id="{D9397AA4-35D8-4B5D-BB98-0523E884A2B4}"/>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51" name="Text Box 2914">
          <a:extLst>
            <a:ext uri="{FF2B5EF4-FFF2-40B4-BE49-F238E27FC236}">
              <a16:creationId xmlns:a16="http://schemas.microsoft.com/office/drawing/2014/main" id="{AE314DC5-6B36-414E-B490-BB2647E45225}"/>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52" name="Text Box 2915">
          <a:extLst>
            <a:ext uri="{FF2B5EF4-FFF2-40B4-BE49-F238E27FC236}">
              <a16:creationId xmlns:a16="http://schemas.microsoft.com/office/drawing/2014/main" id="{1B77B007-C563-4086-BA62-B6A34B1AA502}"/>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53" name="Text Box 2916">
          <a:extLst>
            <a:ext uri="{FF2B5EF4-FFF2-40B4-BE49-F238E27FC236}">
              <a16:creationId xmlns:a16="http://schemas.microsoft.com/office/drawing/2014/main" id="{2D3C3FE6-854F-4D2D-B539-19769E410649}"/>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54" name="Text Box 2917">
          <a:extLst>
            <a:ext uri="{FF2B5EF4-FFF2-40B4-BE49-F238E27FC236}">
              <a16:creationId xmlns:a16="http://schemas.microsoft.com/office/drawing/2014/main" id="{BBFF222A-597E-4B06-AA10-AD55CCB870D8}"/>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55" name="Text Box 2918">
          <a:extLst>
            <a:ext uri="{FF2B5EF4-FFF2-40B4-BE49-F238E27FC236}">
              <a16:creationId xmlns:a16="http://schemas.microsoft.com/office/drawing/2014/main" id="{D62426C9-6DEF-4711-909B-29CD00230169}"/>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56" name="Text Box 2914">
          <a:extLst>
            <a:ext uri="{FF2B5EF4-FFF2-40B4-BE49-F238E27FC236}">
              <a16:creationId xmlns:a16="http://schemas.microsoft.com/office/drawing/2014/main" id="{E304A82A-E6E3-4F23-8719-D73BB77957C7}"/>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57" name="Text Box 2915">
          <a:extLst>
            <a:ext uri="{FF2B5EF4-FFF2-40B4-BE49-F238E27FC236}">
              <a16:creationId xmlns:a16="http://schemas.microsoft.com/office/drawing/2014/main" id="{8DB0F047-8BDD-42DE-9A07-4313233AD8FE}"/>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58" name="Text Box 2916">
          <a:extLst>
            <a:ext uri="{FF2B5EF4-FFF2-40B4-BE49-F238E27FC236}">
              <a16:creationId xmlns:a16="http://schemas.microsoft.com/office/drawing/2014/main" id="{EE0D2D1A-4237-452B-99ED-00A5A36D24AB}"/>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59" name="Text Box 2917">
          <a:extLst>
            <a:ext uri="{FF2B5EF4-FFF2-40B4-BE49-F238E27FC236}">
              <a16:creationId xmlns:a16="http://schemas.microsoft.com/office/drawing/2014/main" id="{C2C91368-1DC8-4172-AFFA-B46A3786AAE4}"/>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60" name="Text Box 2914">
          <a:extLst>
            <a:ext uri="{FF2B5EF4-FFF2-40B4-BE49-F238E27FC236}">
              <a16:creationId xmlns:a16="http://schemas.microsoft.com/office/drawing/2014/main" id="{17EF55C9-6EEF-4B7D-9CF5-5C6E105E5627}"/>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61" name="Text Box 2915">
          <a:extLst>
            <a:ext uri="{FF2B5EF4-FFF2-40B4-BE49-F238E27FC236}">
              <a16:creationId xmlns:a16="http://schemas.microsoft.com/office/drawing/2014/main" id="{53EA7213-CEE5-4FBF-A2E1-6026E700FD8D}"/>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62" name="Text Box 2916">
          <a:extLst>
            <a:ext uri="{FF2B5EF4-FFF2-40B4-BE49-F238E27FC236}">
              <a16:creationId xmlns:a16="http://schemas.microsoft.com/office/drawing/2014/main" id="{1F49190E-D796-4849-A9E9-0221B217C5D9}"/>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63" name="Text Box 2917">
          <a:extLst>
            <a:ext uri="{FF2B5EF4-FFF2-40B4-BE49-F238E27FC236}">
              <a16:creationId xmlns:a16="http://schemas.microsoft.com/office/drawing/2014/main" id="{9B7BF683-9C8F-4340-A9CE-2513EC2C8D12}"/>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64" name="Text Box 2918">
          <a:extLst>
            <a:ext uri="{FF2B5EF4-FFF2-40B4-BE49-F238E27FC236}">
              <a16:creationId xmlns:a16="http://schemas.microsoft.com/office/drawing/2014/main" id="{1667DA0E-BCB4-4E3E-9DCD-511BFA5B3900}"/>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65" name="Text Box 2914">
          <a:extLst>
            <a:ext uri="{FF2B5EF4-FFF2-40B4-BE49-F238E27FC236}">
              <a16:creationId xmlns:a16="http://schemas.microsoft.com/office/drawing/2014/main" id="{0D5C7027-C91F-4636-A053-EC744678DD7E}"/>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66" name="Text Box 2915">
          <a:extLst>
            <a:ext uri="{FF2B5EF4-FFF2-40B4-BE49-F238E27FC236}">
              <a16:creationId xmlns:a16="http://schemas.microsoft.com/office/drawing/2014/main" id="{0FB580DC-AA1A-46B1-AE8F-F2A40192651B}"/>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67" name="Text Box 2916">
          <a:extLst>
            <a:ext uri="{FF2B5EF4-FFF2-40B4-BE49-F238E27FC236}">
              <a16:creationId xmlns:a16="http://schemas.microsoft.com/office/drawing/2014/main" id="{86461AA0-9732-482D-A269-C26B6E5DB077}"/>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68" name="Text Box 2917">
          <a:extLst>
            <a:ext uri="{FF2B5EF4-FFF2-40B4-BE49-F238E27FC236}">
              <a16:creationId xmlns:a16="http://schemas.microsoft.com/office/drawing/2014/main" id="{6399B234-DB05-4D96-A1A6-31A44E0B4F77}"/>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69" name="Text Box 2914">
          <a:extLst>
            <a:ext uri="{FF2B5EF4-FFF2-40B4-BE49-F238E27FC236}">
              <a16:creationId xmlns:a16="http://schemas.microsoft.com/office/drawing/2014/main" id="{4B156BD6-7CFC-4A78-BB47-E28492BA8955}"/>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70" name="Text Box 2915">
          <a:extLst>
            <a:ext uri="{FF2B5EF4-FFF2-40B4-BE49-F238E27FC236}">
              <a16:creationId xmlns:a16="http://schemas.microsoft.com/office/drawing/2014/main" id="{A9419095-FD70-45C7-973E-FE04485ABF4A}"/>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71" name="Text Box 2916">
          <a:extLst>
            <a:ext uri="{FF2B5EF4-FFF2-40B4-BE49-F238E27FC236}">
              <a16:creationId xmlns:a16="http://schemas.microsoft.com/office/drawing/2014/main" id="{5ACC47E2-B00A-4140-8ED6-1B4CD142F0F0}"/>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72" name="Text Box 2917">
          <a:extLst>
            <a:ext uri="{FF2B5EF4-FFF2-40B4-BE49-F238E27FC236}">
              <a16:creationId xmlns:a16="http://schemas.microsoft.com/office/drawing/2014/main" id="{EBE312A5-1894-4DD5-A3DC-BEB5D99E7B75}"/>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73" name="Text Box 2918">
          <a:extLst>
            <a:ext uri="{FF2B5EF4-FFF2-40B4-BE49-F238E27FC236}">
              <a16:creationId xmlns:a16="http://schemas.microsoft.com/office/drawing/2014/main" id="{64DA75A3-77E4-4DFB-953C-0DC69036EA42}"/>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74" name="Text Box 2914">
          <a:extLst>
            <a:ext uri="{FF2B5EF4-FFF2-40B4-BE49-F238E27FC236}">
              <a16:creationId xmlns:a16="http://schemas.microsoft.com/office/drawing/2014/main" id="{27550F90-BB27-4CED-A472-F76ADDC06077}"/>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75" name="Text Box 2915">
          <a:extLst>
            <a:ext uri="{FF2B5EF4-FFF2-40B4-BE49-F238E27FC236}">
              <a16:creationId xmlns:a16="http://schemas.microsoft.com/office/drawing/2014/main" id="{2BA155BE-95D1-4C8B-BC9A-0E92850D77A3}"/>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76" name="Text Box 2916">
          <a:extLst>
            <a:ext uri="{FF2B5EF4-FFF2-40B4-BE49-F238E27FC236}">
              <a16:creationId xmlns:a16="http://schemas.microsoft.com/office/drawing/2014/main" id="{919DCB90-D78C-4E63-8B50-619F715D394B}"/>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77" name="Text Box 2917">
          <a:extLst>
            <a:ext uri="{FF2B5EF4-FFF2-40B4-BE49-F238E27FC236}">
              <a16:creationId xmlns:a16="http://schemas.microsoft.com/office/drawing/2014/main" id="{E3AEE98E-E5D9-4D9A-88A0-561169ED8B12}"/>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978" name="Text Box 2918">
          <a:extLst>
            <a:ext uri="{FF2B5EF4-FFF2-40B4-BE49-F238E27FC236}">
              <a16:creationId xmlns:a16="http://schemas.microsoft.com/office/drawing/2014/main" id="{598A99AD-30EB-4D76-8E68-48DB0A94F9AD}"/>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79" name="Text Box 2914">
          <a:extLst>
            <a:ext uri="{FF2B5EF4-FFF2-40B4-BE49-F238E27FC236}">
              <a16:creationId xmlns:a16="http://schemas.microsoft.com/office/drawing/2014/main" id="{DD657714-0B03-4DF5-95E6-267C3071B13E}"/>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80" name="Text Box 2915">
          <a:extLst>
            <a:ext uri="{FF2B5EF4-FFF2-40B4-BE49-F238E27FC236}">
              <a16:creationId xmlns:a16="http://schemas.microsoft.com/office/drawing/2014/main" id="{B193598F-1ACD-4C49-AE7A-208F44B60295}"/>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81" name="Text Box 2916">
          <a:extLst>
            <a:ext uri="{FF2B5EF4-FFF2-40B4-BE49-F238E27FC236}">
              <a16:creationId xmlns:a16="http://schemas.microsoft.com/office/drawing/2014/main" id="{23F37EC8-3E38-4389-B776-9A27629E74F9}"/>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82" name="Text Box 2917">
          <a:extLst>
            <a:ext uri="{FF2B5EF4-FFF2-40B4-BE49-F238E27FC236}">
              <a16:creationId xmlns:a16="http://schemas.microsoft.com/office/drawing/2014/main" id="{364B9D19-0689-477C-AD57-1D07A37AEC8D}"/>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83" name="Text Box 2918">
          <a:extLst>
            <a:ext uri="{FF2B5EF4-FFF2-40B4-BE49-F238E27FC236}">
              <a16:creationId xmlns:a16="http://schemas.microsoft.com/office/drawing/2014/main" id="{19500B56-6AF4-484F-BC50-09B41EC661BB}"/>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84" name="Text Box 2914">
          <a:extLst>
            <a:ext uri="{FF2B5EF4-FFF2-40B4-BE49-F238E27FC236}">
              <a16:creationId xmlns:a16="http://schemas.microsoft.com/office/drawing/2014/main" id="{041DB2D3-0907-4427-BB57-6870B0C95EA8}"/>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85" name="Text Box 2915">
          <a:extLst>
            <a:ext uri="{FF2B5EF4-FFF2-40B4-BE49-F238E27FC236}">
              <a16:creationId xmlns:a16="http://schemas.microsoft.com/office/drawing/2014/main" id="{9706AD34-01C0-461D-AAF5-1034B64C344C}"/>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86" name="Text Box 2916">
          <a:extLst>
            <a:ext uri="{FF2B5EF4-FFF2-40B4-BE49-F238E27FC236}">
              <a16:creationId xmlns:a16="http://schemas.microsoft.com/office/drawing/2014/main" id="{A02FD50F-A273-41FF-96A0-519F20CF003E}"/>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87" name="Text Box 2917">
          <a:extLst>
            <a:ext uri="{FF2B5EF4-FFF2-40B4-BE49-F238E27FC236}">
              <a16:creationId xmlns:a16="http://schemas.microsoft.com/office/drawing/2014/main" id="{BC5B583F-40D1-489D-9A43-BB15B8B7A3F6}"/>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988" name="Text Box 2918">
          <a:extLst>
            <a:ext uri="{FF2B5EF4-FFF2-40B4-BE49-F238E27FC236}">
              <a16:creationId xmlns:a16="http://schemas.microsoft.com/office/drawing/2014/main" id="{B54D0F61-699D-406F-B369-563477CFD46A}"/>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349"/>
    <xdr:sp macro="" textlink="">
      <xdr:nvSpPr>
        <xdr:cNvPr id="989" name="Text Box 5">
          <a:extLst>
            <a:ext uri="{FF2B5EF4-FFF2-40B4-BE49-F238E27FC236}">
              <a16:creationId xmlns:a16="http://schemas.microsoft.com/office/drawing/2014/main" id="{D119E66B-AFF0-44C6-B173-2BD1696E2226}"/>
            </a:ext>
          </a:extLst>
        </xdr:cNvPr>
        <xdr:cNvSpPr txBox="1">
          <a:spLocks noChangeArrowheads="1"/>
        </xdr:cNvSpPr>
      </xdr:nvSpPr>
      <xdr:spPr bwMode="auto">
        <a:xfrm>
          <a:off x="1600200" y="524827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349"/>
    <xdr:sp macro="" textlink="">
      <xdr:nvSpPr>
        <xdr:cNvPr id="990" name="Text Box 6">
          <a:extLst>
            <a:ext uri="{FF2B5EF4-FFF2-40B4-BE49-F238E27FC236}">
              <a16:creationId xmlns:a16="http://schemas.microsoft.com/office/drawing/2014/main" id="{8B70AF27-6C22-4408-90C0-4CFC9B9A7434}"/>
            </a:ext>
          </a:extLst>
        </xdr:cNvPr>
        <xdr:cNvSpPr txBox="1">
          <a:spLocks noChangeArrowheads="1"/>
        </xdr:cNvSpPr>
      </xdr:nvSpPr>
      <xdr:spPr bwMode="auto">
        <a:xfrm>
          <a:off x="1600200" y="524827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349"/>
    <xdr:sp macro="" textlink="">
      <xdr:nvSpPr>
        <xdr:cNvPr id="991" name="Text Box 7">
          <a:extLst>
            <a:ext uri="{FF2B5EF4-FFF2-40B4-BE49-F238E27FC236}">
              <a16:creationId xmlns:a16="http://schemas.microsoft.com/office/drawing/2014/main" id="{BDA5B8DD-9C27-475A-AFBB-5C95DD334F87}"/>
            </a:ext>
          </a:extLst>
        </xdr:cNvPr>
        <xdr:cNvSpPr txBox="1">
          <a:spLocks noChangeArrowheads="1"/>
        </xdr:cNvSpPr>
      </xdr:nvSpPr>
      <xdr:spPr bwMode="auto">
        <a:xfrm>
          <a:off x="1600200" y="524827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349"/>
    <xdr:sp macro="" textlink="">
      <xdr:nvSpPr>
        <xdr:cNvPr id="992" name="Text Box 8">
          <a:extLst>
            <a:ext uri="{FF2B5EF4-FFF2-40B4-BE49-F238E27FC236}">
              <a16:creationId xmlns:a16="http://schemas.microsoft.com/office/drawing/2014/main" id="{6DE51184-B993-4E50-8423-1F0607EBFB26}"/>
            </a:ext>
          </a:extLst>
        </xdr:cNvPr>
        <xdr:cNvSpPr txBox="1">
          <a:spLocks noChangeArrowheads="1"/>
        </xdr:cNvSpPr>
      </xdr:nvSpPr>
      <xdr:spPr bwMode="auto">
        <a:xfrm>
          <a:off x="1600200" y="524827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349"/>
    <xdr:sp macro="" textlink="">
      <xdr:nvSpPr>
        <xdr:cNvPr id="993" name="Text Box 9">
          <a:extLst>
            <a:ext uri="{FF2B5EF4-FFF2-40B4-BE49-F238E27FC236}">
              <a16:creationId xmlns:a16="http://schemas.microsoft.com/office/drawing/2014/main" id="{7BCCFAE5-2783-4AF0-B25C-B9845B00150F}"/>
            </a:ext>
          </a:extLst>
        </xdr:cNvPr>
        <xdr:cNvSpPr txBox="1">
          <a:spLocks noChangeArrowheads="1"/>
        </xdr:cNvSpPr>
      </xdr:nvSpPr>
      <xdr:spPr bwMode="auto">
        <a:xfrm>
          <a:off x="1600200" y="524827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349"/>
    <xdr:sp macro="" textlink="">
      <xdr:nvSpPr>
        <xdr:cNvPr id="994" name="Text Box 5">
          <a:extLst>
            <a:ext uri="{FF2B5EF4-FFF2-40B4-BE49-F238E27FC236}">
              <a16:creationId xmlns:a16="http://schemas.microsoft.com/office/drawing/2014/main" id="{D5E2802C-AB3D-402D-84D8-9FED6824488C}"/>
            </a:ext>
          </a:extLst>
        </xdr:cNvPr>
        <xdr:cNvSpPr txBox="1">
          <a:spLocks noChangeArrowheads="1"/>
        </xdr:cNvSpPr>
      </xdr:nvSpPr>
      <xdr:spPr bwMode="auto">
        <a:xfrm>
          <a:off x="1600200" y="524827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349"/>
    <xdr:sp macro="" textlink="">
      <xdr:nvSpPr>
        <xdr:cNvPr id="995" name="Text Box 6">
          <a:extLst>
            <a:ext uri="{FF2B5EF4-FFF2-40B4-BE49-F238E27FC236}">
              <a16:creationId xmlns:a16="http://schemas.microsoft.com/office/drawing/2014/main" id="{BD887486-DB5C-4F38-AD37-556953890D46}"/>
            </a:ext>
          </a:extLst>
        </xdr:cNvPr>
        <xdr:cNvSpPr txBox="1">
          <a:spLocks noChangeArrowheads="1"/>
        </xdr:cNvSpPr>
      </xdr:nvSpPr>
      <xdr:spPr bwMode="auto">
        <a:xfrm>
          <a:off x="1600200" y="524827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349"/>
    <xdr:sp macro="" textlink="">
      <xdr:nvSpPr>
        <xdr:cNvPr id="996" name="Text Box 7">
          <a:extLst>
            <a:ext uri="{FF2B5EF4-FFF2-40B4-BE49-F238E27FC236}">
              <a16:creationId xmlns:a16="http://schemas.microsoft.com/office/drawing/2014/main" id="{8CB01757-7CC4-4D31-A45B-ECD7C1AC0021}"/>
            </a:ext>
          </a:extLst>
        </xdr:cNvPr>
        <xdr:cNvSpPr txBox="1">
          <a:spLocks noChangeArrowheads="1"/>
        </xdr:cNvSpPr>
      </xdr:nvSpPr>
      <xdr:spPr bwMode="auto">
        <a:xfrm>
          <a:off x="1600200" y="524827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349"/>
    <xdr:sp macro="" textlink="">
      <xdr:nvSpPr>
        <xdr:cNvPr id="997" name="Text Box 8">
          <a:extLst>
            <a:ext uri="{FF2B5EF4-FFF2-40B4-BE49-F238E27FC236}">
              <a16:creationId xmlns:a16="http://schemas.microsoft.com/office/drawing/2014/main" id="{E9A0146B-4E4A-48C5-952E-0BD163F2748E}"/>
            </a:ext>
          </a:extLst>
        </xdr:cNvPr>
        <xdr:cNvSpPr txBox="1">
          <a:spLocks noChangeArrowheads="1"/>
        </xdr:cNvSpPr>
      </xdr:nvSpPr>
      <xdr:spPr bwMode="auto">
        <a:xfrm>
          <a:off x="1600200" y="524827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349"/>
    <xdr:sp macro="" textlink="">
      <xdr:nvSpPr>
        <xdr:cNvPr id="998" name="Text Box 9">
          <a:extLst>
            <a:ext uri="{FF2B5EF4-FFF2-40B4-BE49-F238E27FC236}">
              <a16:creationId xmlns:a16="http://schemas.microsoft.com/office/drawing/2014/main" id="{43EDB5E9-BE9A-4171-9C08-AE410E4161E7}"/>
            </a:ext>
          </a:extLst>
        </xdr:cNvPr>
        <xdr:cNvSpPr txBox="1">
          <a:spLocks noChangeArrowheads="1"/>
        </xdr:cNvSpPr>
      </xdr:nvSpPr>
      <xdr:spPr bwMode="auto">
        <a:xfrm>
          <a:off x="1600200" y="524827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349"/>
    <xdr:sp macro="" textlink="">
      <xdr:nvSpPr>
        <xdr:cNvPr id="999" name="Text Box 10">
          <a:extLst>
            <a:ext uri="{FF2B5EF4-FFF2-40B4-BE49-F238E27FC236}">
              <a16:creationId xmlns:a16="http://schemas.microsoft.com/office/drawing/2014/main" id="{415950DB-BA6A-40A6-88D3-DBA9A5DB0C0D}"/>
            </a:ext>
          </a:extLst>
        </xdr:cNvPr>
        <xdr:cNvSpPr txBox="1">
          <a:spLocks noChangeArrowheads="1"/>
        </xdr:cNvSpPr>
      </xdr:nvSpPr>
      <xdr:spPr bwMode="auto">
        <a:xfrm>
          <a:off x="1600200" y="524827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164726</xdr:colOff>
      <xdr:row>20</xdr:row>
      <xdr:rowOff>795618</xdr:rowOff>
    </xdr:from>
    <xdr:ext cx="0" cy="479930"/>
    <xdr:sp macro="" textlink="">
      <xdr:nvSpPr>
        <xdr:cNvPr id="1000" name="Text Box 10">
          <a:extLst>
            <a:ext uri="{FF2B5EF4-FFF2-40B4-BE49-F238E27FC236}">
              <a16:creationId xmlns:a16="http://schemas.microsoft.com/office/drawing/2014/main" id="{EDB71501-AC5E-42C0-8BF2-4C0034CABABF}"/>
            </a:ext>
          </a:extLst>
        </xdr:cNvPr>
        <xdr:cNvSpPr txBox="1">
          <a:spLocks noChangeArrowheads="1"/>
        </xdr:cNvSpPr>
      </xdr:nvSpPr>
      <xdr:spPr bwMode="auto">
        <a:xfrm>
          <a:off x="6279776" y="6043893"/>
          <a:ext cx="0" cy="4799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6468"/>
    <xdr:sp macro="" textlink="">
      <xdr:nvSpPr>
        <xdr:cNvPr id="1001" name="Text Box 5">
          <a:extLst>
            <a:ext uri="{FF2B5EF4-FFF2-40B4-BE49-F238E27FC236}">
              <a16:creationId xmlns:a16="http://schemas.microsoft.com/office/drawing/2014/main" id="{2E86712B-7234-4157-91E4-8D9643F4D49F}"/>
            </a:ext>
          </a:extLst>
        </xdr:cNvPr>
        <xdr:cNvSpPr txBox="1">
          <a:spLocks noChangeArrowheads="1"/>
        </xdr:cNvSpPr>
      </xdr:nvSpPr>
      <xdr:spPr bwMode="auto">
        <a:xfrm>
          <a:off x="1600200" y="524827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6468"/>
    <xdr:sp macro="" textlink="">
      <xdr:nvSpPr>
        <xdr:cNvPr id="1002" name="Text Box 6">
          <a:extLst>
            <a:ext uri="{FF2B5EF4-FFF2-40B4-BE49-F238E27FC236}">
              <a16:creationId xmlns:a16="http://schemas.microsoft.com/office/drawing/2014/main" id="{05DD33BD-F5E3-4CDD-AB6E-5A592BC7186E}"/>
            </a:ext>
          </a:extLst>
        </xdr:cNvPr>
        <xdr:cNvSpPr txBox="1">
          <a:spLocks noChangeArrowheads="1"/>
        </xdr:cNvSpPr>
      </xdr:nvSpPr>
      <xdr:spPr bwMode="auto">
        <a:xfrm>
          <a:off x="1600200" y="524827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6468"/>
    <xdr:sp macro="" textlink="">
      <xdr:nvSpPr>
        <xdr:cNvPr id="1003" name="Text Box 7">
          <a:extLst>
            <a:ext uri="{FF2B5EF4-FFF2-40B4-BE49-F238E27FC236}">
              <a16:creationId xmlns:a16="http://schemas.microsoft.com/office/drawing/2014/main" id="{A587F351-58A9-4AF1-9835-93069A238830}"/>
            </a:ext>
          </a:extLst>
        </xdr:cNvPr>
        <xdr:cNvSpPr txBox="1">
          <a:spLocks noChangeArrowheads="1"/>
        </xdr:cNvSpPr>
      </xdr:nvSpPr>
      <xdr:spPr bwMode="auto">
        <a:xfrm>
          <a:off x="1600200" y="524827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6468"/>
    <xdr:sp macro="" textlink="">
      <xdr:nvSpPr>
        <xdr:cNvPr id="1004" name="Text Box 8">
          <a:extLst>
            <a:ext uri="{FF2B5EF4-FFF2-40B4-BE49-F238E27FC236}">
              <a16:creationId xmlns:a16="http://schemas.microsoft.com/office/drawing/2014/main" id="{4D3B0612-8C1F-44A3-9505-70652E3008D5}"/>
            </a:ext>
          </a:extLst>
        </xdr:cNvPr>
        <xdr:cNvSpPr txBox="1">
          <a:spLocks noChangeArrowheads="1"/>
        </xdr:cNvSpPr>
      </xdr:nvSpPr>
      <xdr:spPr bwMode="auto">
        <a:xfrm>
          <a:off x="1600200" y="524827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6468"/>
    <xdr:sp macro="" textlink="">
      <xdr:nvSpPr>
        <xdr:cNvPr id="1005" name="Text Box 9">
          <a:extLst>
            <a:ext uri="{FF2B5EF4-FFF2-40B4-BE49-F238E27FC236}">
              <a16:creationId xmlns:a16="http://schemas.microsoft.com/office/drawing/2014/main" id="{1BD4661B-78BF-4575-8459-74BBB335442C}"/>
            </a:ext>
          </a:extLst>
        </xdr:cNvPr>
        <xdr:cNvSpPr txBox="1">
          <a:spLocks noChangeArrowheads="1"/>
        </xdr:cNvSpPr>
      </xdr:nvSpPr>
      <xdr:spPr bwMode="auto">
        <a:xfrm>
          <a:off x="1600200" y="524827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6468"/>
    <xdr:sp macro="" textlink="">
      <xdr:nvSpPr>
        <xdr:cNvPr id="1006" name="Text Box 5">
          <a:extLst>
            <a:ext uri="{FF2B5EF4-FFF2-40B4-BE49-F238E27FC236}">
              <a16:creationId xmlns:a16="http://schemas.microsoft.com/office/drawing/2014/main" id="{FFA7E15F-58E0-4098-A876-C785C5B0773A}"/>
            </a:ext>
          </a:extLst>
        </xdr:cNvPr>
        <xdr:cNvSpPr txBox="1">
          <a:spLocks noChangeArrowheads="1"/>
        </xdr:cNvSpPr>
      </xdr:nvSpPr>
      <xdr:spPr bwMode="auto">
        <a:xfrm>
          <a:off x="1600200" y="524827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6468"/>
    <xdr:sp macro="" textlink="">
      <xdr:nvSpPr>
        <xdr:cNvPr id="1007" name="Text Box 6">
          <a:extLst>
            <a:ext uri="{FF2B5EF4-FFF2-40B4-BE49-F238E27FC236}">
              <a16:creationId xmlns:a16="http://schemas.microsoft.com/office/drawing/2014/main" id="{0C0B8D1C-DF80-42D5-A96E-9CA87F21DC2C}"/>
            </a:ext>
          </a:extLst>
        </xdr:cNvPr>
        <xdr:cNvSpPr txBox="1">
          <a:spLocks noChangeArrowheads="1"/>
        </xdr:cNvSpPr>
      </xdr:nvSpPr>
      <xdr:spPr bwMode="auto">
        <a:xfrm>
          <a:off x="1600200" y="524827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6468"/>
    <xdr:sp macro="" textlink="">
      <xdr:nvSpPr>
        <xdr:cNvPr id="1008" name="Text Box 7">
          <a:extLst>
            <a:ext uri="{FF2B5EF4-FFF2-40B4-BE49-F238E27FC236}">
              <a16:creationId xmlns:a16="http://schemas.microsoft.com/office/drawing/2014/main" id="{7A7C50DA-2BE2-4071-ADBD-688E540AD565}"/>
            </a:ext>
          </a:extLst>
        </xdr:cNvPr>
        <xdr:cNvSpPr txBox="1">
          <a:spLocks noChangeArrowheads="1"/>
        </xdr:cNvSpPr>
      </xdr:nvSpPr>
      <xdr:spPr bwMode="auto">
        <a:xfrm>
          <a:off x="1600200" y="524827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6468"/>
    <xdr:sp macro="" textlink="">
      <xdr:nvSpPr>
        <xdr:cNvPr id="1009" name="Text Box 8">
          <a:extLst>
            <a:ext uri="{FF2B5EF4-FFF2-40B4-BE49-F238E27FC236}">
              <a16:creationId xmlns:a16="http://schemas.microsoft.com/office/drawing/2014/main" id="{C5F5C7E9-32F9-4451-B30E-A2D30BFFA11B}"/>
            </a:ext>
          </a:extLst>
        </xdr:cNvPr>
        <xdr:cNvSpPr txBox="1">
          <a:spLocks noChangeArrowheads="1"/>
        </xdr:cNvSpPr>
      </xdr:nvSpPr>
      <xdr:spPr bwMode="auto">
        <a:xfrm>
          <a:off x="1600200" y="524827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6468"/>
    <xdr:sp macro="" textlink="">
      <xdr:nvSpPr>
        <xdr:cNvPr id="1010" name="Text Box 9">
          <a:extLst>
            <a:ext uri="{FF2B5EF4-FFF2-40B4-BE49-F238E27FC236}">
              <a16:creationId xmlns:a16="http://schemas.microsoft.com/office/drawing/2014/main" id="{5CDC5A16-72FB-414B-95B6-574363098286}"/>
            </a:ext>
          </a:extLst>
        </xdr:cNvPr>
        <xdr:cNvSpPr txBox="1">
          <a:spLocks noChangeArrowheads="1"/>
        </xdr:cNvSpPr>
      </xdr:nvSpPr>
      <xdr:spPr bwMode="auto">
        <a:xfrm>
          <a:off x="1600200" y="524827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6468"/>
    <xdr:sp macro="" textlink="">
      <xdr:nvSpPr>
        <xdr:cNvPr id="1011" name="Text Box 10">
          <a:extLst>
            <a:ext uri="{FF2B5EF4-FFF2-40B4-BE49-F238E27FC236}">
              <a16:creationId xmlns:a16="http://schemas.microsoft.com/office/drawing/2014/main" id="{443EC2F5-3726-44E4-81D9-9DD9E9FD8D64}"/>
            </a:ext>
          </a:extLst>
        </xdr:cNvPr>
        <xdr:cNvSpPr txBox="1">
          <a:spLocks noChangeArrowheads="1"/>
        </xdr:cNvSpPr>
      </xdr:nvSpPr>
      <xdr:spPr bwMode="auto">
        <a:xfrm>
          <a:off x="1600200" y="524827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349"/>
    <xdr:sp macro="" textlink="">
      <xdr:nvSpPr>
        <xdr:cNvPr id="1012" name="Text Box 5">
          <a:extLst>
            <a:ext uri="{FF2B5EF4-FFF2-40B4-BE49-F238E27FC236}">
              <a16:creationId xmlns:a16="http://schemas.microsoft.com/office/drawing/2014/main" id="{ACF8B520-1C77-4184-94DC-1B9EFFAE52A7}"/>
            </a:ext>
          </a:extLst>
        </xdr:cNvPr>
        <xdr:cNvSpPr txBox="1">
          <a:spLocks noChangeArrowheads="1"/>
        </xdr:cNvSpPr>
      </xdr:nvSpPr>
      <xdr:spPr bwMode="auto">
        <a:xfrm>
          <a:off x="1600200" y="524827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349"/>
    <xdr:sp macro="" textlink="">
      <xdr:nvSpPr>
        <xdr:cNvPr id="1013" name="Text Box 6">
          <a:extLst>
            <a:ext uri="{FF2B5EF4-FFF2-40B4-BE49-F238E27FC236}">
              <a16:creationId xmlns:a16="http://schemas.microsoft.com/office/drawing/2014/main" id="{DA22D370-D025-4E31-9DB1-8C0F8C81939C}"/>
            </a:ext>
          </a:extLst>
        </xdr:cNvPr>
        <xdr:cNvSpPr txBox="1">
          <a:spLocks noChangeArrowheads="1"/>
        </xdr:cNvSpPr>
      </xdr:nvSpPr>
      <xdr:spPr bwMode="auto">
        <a:xfrm>
          <a:off x="1600200" y="524827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349"/>
    <xdr:sp macro="" textlink="">
      <xdr:nvSpPr>
        <xdr:cNvPr id="1014" name="Text Box 7">
          <a:extLst>
            <a:ext uri="{FF2B5EF4-FFF2-40B4-BE49-F238E27FC236}">
              <a16:creationId xmlns:a16="http://schemas.microsoft.com/office/drawing/2014/main" id="{B1354711-8E64-4E88-9ABC-F3B2D6727791}"/>
            </a:ext>
          </a:extLst>
        </xdr:cNvPr>
        <xdr:cNvSpPr txBox="1">
          <a:spLocks noChangeArrowheads="1"/>
        </xdr:cNvSpPr>
      </xdr:nvSpPr>
      <xdr:spPr bwMode="auto">
        <a:xfrm>
          <a:off x="1600200" y="524827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349"/>
    <xdr:sp macro="" textlink="">
      <xdr:nvSpPr>
        <xdr:cNvPr id="1015" name="Text Box 8">
          <a:extLst>
            <a:ext uri="{FF2B5EF4-FFF2-40B4-BE49-F238E27FC236}">
              <a16:creationId xmlns:a16="http://schemas.microsoft.com/office/drawing/2014/main" id="{64789B76-648E-4B25-90D8-D2AC5B21DD3E}"/>
            </a:ext>
          </a:extLst>
        </xdr:cNvPr>
        <xdr:cNvSpPr txBox="1">
          <a:spLocks noChangeArrowheads="1"/>
        </xdr:cNvSpPr>
      </xdr:nvSpPr>
      <xdr:spPr bwMode="auto">
        <a:xfrm>
          <a:off x="1600200" y="524827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349"/>
    <xdr:sp macro="" textlink="">
      <xdr:nvSpPr>
        <xdr:cNvPr id="1016" name="Text Box 9">
          <a:extLst>
            <a:ext uri="{FF2B5EF4-FFF2-40B4-BE49-F238E27FC236}">
              <a16:creationId xmlns:a16="http://schemas.microsoft.com/office/drawing/2014/main" id="{9E657066-BEA4-4A9F-90C3-9AE50A0BAA46}"/>
            </a:ext>
          </a:extLst>
        </xdr:cNvPr>
        <xdr:cNvSpPr txBox="1">
          <a:spLocks noChangeArrowheads="1"/>
        </xdr:cNvSpPr>
      </xdr:nvSpPr>
      <xdr:spPr bwMode="auto">
        <a:xfrm>
          <a:off x="1600200" y="524827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349"/>
    <xdr:sp macro="" textlink="">
      <xdr:nvSpPr>
        <xdr:cNvPr id="1017" name="Text Box 5">
          <a:extLst>
            <a:ext uri="{FF2B5EF4-FFF2-40B4-BE49-F238E27FC236}">
              <a16:creationId xmlns:a16="http://schemas.microsoft.com/office/drawing/2014/main" id="{67DCE9F0-E21C-403A-BD3A-CBED50EA93AC}"/>
            </a:ext>
          </a:extLst>
        </xdr:cNvPr>
        <xdr:cNvSpPr txBox="1">
          <a:spLocks noChangeArrowheads="1"/>
        </xdr:cNvSpPr>
      </xdr:nvSpPr>
      <xdr:spPr bwMode="auto">
        <a:xfrm>
          <a:off x="1600200" y="524827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349"/>
    <xdr:sp macro="" textlink="">
      <xdr:nvSpPr>
        <xdr:cNvPr id="1018" name="Text Box 6">
          <a:extLst>
            <a:ext uri="{FF2B5EF4-FFF2-40B4-BE49-F238E27FC236}">
              <a16:creationId xmlns:a16="http://schemas.microsoft.com/office/drawing/2014/main" id="{338B0EB4-E046-4589-91A1-3FB0E66B4C1A}"/>
            </a:ext>
          </a:extLst>
        </xdr:cNvPr>
        <xdr:cNvSpPr txBox="1">
          <a:spLocks noChangeArrowheads="1"/>
        </xdr:cNvSpPr>
      </xdr:nvSpPr>
      <xdr:spPr bwMode="auto">
        <a:xfrm>
          <a:off x="1600200" y="524827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349"/>
    <xdr:sp macro="" textlink="">
      <xdr:nvSpPr>
        <xdr:cNvPr id="1019" name="Text Box 7">
          <a:extLst>
            <a:ext uri="{FF2B5EF4-FFF2-40B4-BE49-F238E27FC236}">
              <a16:creationId xmlns:a16="http://schemas.microsoft.com/office/drawing/2014/main" id="{0BD98E36-0221-439F-8D0D-87EA2029F574}"/>
            </a:ext>
          </a:extLst>
        </xdr:cNvPr>
        <xdr:cNvSpPr txBox="1">
          <a:spLocks noChangeArrowheads="1"/>
        </xdr:cNvSpPr>
      </xdr:nvSpPr>
      <xdr:spPr bwMode="auto">
        <a:xfrm>
          <a:off x="1600200" y="524827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349"/>
    <xdr:sp macro="" textlink="">
      <xdr:nvSpPr>
        <xdr:cNvPr id="1020" name="Text Box 8">
          <a:extLst>
            <a:ext uri="{FF2B5EF4-FFF2-40B4-BE49-F238E27FC236}">
              <a16:creationId xmlns:a16="http://schemas.microsoft.com/office/drawing/2014/main" id="{14CC68D7-B523-479D-A782-A9D53D88E762}"/>
            </a:ext>
          </a:extLst>
        </xdr:cNvPr>
        <xdr:cNvSpPr txBox="1">
          <a:spLocks noChangeArrowheads="1"/>
        </xdr:cNvSpPr>
      </xdr:nvSpPr>
      <xdr:spPr bwMode="auto">
        <a:xfrm>
          <a:off x="1600200" y="524827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349"/>
    <xdr:sp macro="" textlink="">
      <xdr:nvSpPr>
        <xdr:cNvPr id="1021" name="Text Box 9">
          <a:extLst>
            <a:ext uri="{FF2B5EF4-FFF2-40B4-BE49-F238E27FC236}">
              <a16:creationId xmlns:a16="http://schemas.microsoft.com/office/drawing/2014/main" id="{6231E304-E424-421B-A588-4A7F382AEEC2}"/>
            </a:ext>
          </a:extLst>
        </xdr:cNvPr>
        <xdr:cNvSpPr txBox="1">
          <a:spLocks noChangeArrowheads="1"/>
        </xdr:cNvSpPr>
      </xdr:nvSpPr>
      <xdr:spPr bwMode="auto">
        <a:xfrm>
          <a:off x="1600200" y="524827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349"/>
    <xdr:sp macro="" textlink="">
      <xdr:nvSpPr>
        <xdr:cNvPr id="1022" name="Text Box 10">
          <a:extLst>
            <a:ext uri="{FF2B5EF4-FFF2-40B4-BE49-F238E27FC236}">
              <a16:creationId xmlns:a16="http://schemas.microsoft.com/office/drawing/2014/main" id="{E13BE85F-4AE3-44F6-AC4B-3884AFD5D1E9}"/>
            </a:ext>
          </a:extLst>
        </xdr:cNvPr>
        <xdr:cNvSpPr txBox="1">
          <a:spLocks noChangeArrowheads="1"/>
        </xdr:cNvSpPr>
      </xdr:nvSpPr>
      <xdr:spPr bwMode="auto">
        <a:xfrm>
          <a:off x="1600200" y="524827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8150"/>
    <xdr:sp macro="" textlink="">
      <xdr:nvSpPr>
        <xdr:cNvPr id="1023" name="Text Box 5">
          <a:extLst>
            <a:ext uri="{FF2B5EF4-FFF2-40B4-BE49-F238E27FC236}">
              <a16:creationId xmlns:a16="http://schemas.microsoft.com/office/drawing/2014/main" id="{5E1AF76A-33C7-42BF-B916-AEBF29DF2A02}"/>
            </a:ext>
          </a:extLst>
        </xdr:cNvPr>
        <xdr:cNvSpPr txBox="1">
          <a:spLocks noChangeArrowheads="1"/>
        </xdr:cNvSpPr>
      </xdr:nvSpPr>
      <xdr:spPr bwMode="auto">
        <a:xfrm>
          <a:off x="1600200" y="524827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8150"/>
    <xdr:sp macro="" textlink="">
      <xdr:nvSpPr>
        <xdr:cNvPr id="1024" name="Text Box 6">
          <a:extLst>
            <a:ext uri="{FF2B5EF4-FFF2-40B4-BE49-F238E27FC236}">
              <a16:creationId xmlns:a16="http://schemas.microsoft.com/office/drawing/2014/main" id="{846644F5-A56C-4196-8F2A-3694F9DB7D9D}"/>
            </a:ext>
          </a:extLst>
        </xdr:cNvPr>
        <xdr:cNvSpPr txBox="1">
          <a:spLocks noChangeArrowheads="1"/>
        </xdr:cNvSpPr>
      </xdr:nvSpPr>
      <xdr:spPr bwMode="auto">
        <a:xfrm>
          <a:off x="1600200" y="524827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8150"/>
    <xdr:sp macro="" textlink="">
      <xdr:nvSpPr>
        <xdr:cNvPr id="1025" name="Text Box 7">
          <a:extLst>
            <a:ext uri="{FF2B5EF4-FFF2-40B4-BE49-F238E27FC236}">
              <a16:creationId xmlns:a16="http://schemas.microsoft.com/office/drawing/2014/main" id="{B443002C-99F9-45B6-BF1E-298BC951197E}"/>
            </a:ext>
          </a:extLst>
        </xdr:cNvPr>
        <xdr:cNvSpPr txBox="1">
          <a:spLocks noChangeArrowheads="1"/>
        </xdr:cNvSpPr>
      </xdr:nvSpPr>
      <xdr:spPr bwMode="auto">
        <a:xfrm>
          <a:off x="1600200" y="524827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8150"/>
    <xdr:sp macro="" textlink="">
      <xdr:nvSpPr>
        <xdr:cNvPr id="1026" name="Text Box 8">
          <a:extLst>
            <a:ext uri="{FF2B5EF4-FFF2-40B4-BE49-F238E27FC236}">
              <a16:creationId xmlns:a16="http://schemas.microsoft.com/office/drawing/2014/main" id="{16DB889C-0329-4DEC-B71D-CF2EDBFE616C}"/>
            </a:ext>
          </a:extLst>
        </xdr:cNvPr>
        <xdr:cNvSpPr txBox="1">
          <a:spLocks noChangeArrowheads="1"/>
        </xdr:cNvSpPr>
      </xdr:nvSpPr>
      <xdr:spPr bwMode="auto">
        <a:xfrm>
          <a:off x="1600200" y="524827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8150"/>
    <xdr:sp macro="" textlink="">
      <xdr:nvSpPr>
        <xdr:cNvPr id="1027" name="Text Box 9">
          <a:extLst>
            <a:ext uri="{FF2B5EF4-FFF2-40B4-BE49-F238E27FC236}">
              <a16:creationId xmlns:a16="http://schemas.microsoft.com/office/drawing/2014/main" id="{72DE7781-1394-46CD-B97E-F8BC516819DD}"/>
            </a:ext>
          </a:extLst>
        </xdr:cNvPr>
        <xdr:cNvSpPr txBox="1">
          <a:spLocks noChangeArrowheads="1"/>
        </xdr:cNvSpPr>
      </xdr:nvSpPr>
      <xdr:spPr bwMode="auto">
        <a:xfrm>
          <a:off x="1600200" y="524827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8150"/>
    <xdr:sp macro="" textlink="">
      <xdr:nvSpPr>
        <xdr:cNvPr id="1028" name="Text Box 5">
          <a:extLst>
            <a:ext uri="{FF2B5EF4-FFF2-40B4-BE49-F238E27FC236}">
              <a16:creationId xmlns:a16="http://schemas.microsoft.com/office/drawing/2014/main" id="{0673834F-3A53-48BC-AFD1-40E1A795923C}"/>
            </a:ext>
          </a:extLst>
        </xdr:cNvPr>
        <xdr:cNvSpPr txBox="1">
          <a:spLocks noChangeArrowheads="1"/>
        </xdr:cNvSpPr>
      </xdr:nvSpPr>
      <xdr:spPr bwMode="auto">
        <a:xfrm>
          <a:off x="1600200" y="524827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8150"/>
    <xdr:sp macro="" textlink="">
      <xdr:nvSpPr>
        <xdr:cNvPr id="1029" name="Text Box 6">
          <a:extLst>
            <a:ext uri="{FF2B5EF4-FFF2-40B4-BE49-F238E27FC236}">
              <a16:creationId xmlns:a16="http://schemas.microsoft.com/office/drawing/2014/main" id="{2B761DD9-CE27-44A8-A179-43F90DFBCCE4}"/>
            </a:ext>
          </a:extLst>
        </xdr:cNvPr>
        <xdr:cNvSpPr txBox="1">
          <a:spLocks noChangeArrowheads="1"/>
        </xdr:cNvSpPr>
      </xdr:nvSpPr>
      <xdr:spPr bwMode="auto">
        <a:xfrm>
          <a:off x="1600200" y="524827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8150"/>
    <xdr:sp macro="" textlink="">
      <xdr:nvSpPr>
        <xdr:cNvPr id="1030" name="Text Box 7">
          <a:extLst>
            <a:ext uri="{FF2B5EF4-FFF2-40B4-BE49-F238E27FC236}">
              <a16:creationId xmlns:a16="http://schemas.microsoft.com/office/drawing/2014/main" id="{FF016CCB-3E16-44EE-B973-49483EE72BBD}"/>
            </a:ext>
          </a:extLst>
        </xdr:cNvPr>
        <xdr:cNvSpPr txBox="1">
          <a:spLocks noChangeArrowheads="1"/>
        </xdr:cNvSpPr>
      </xdr:nvSpPr>
      <xdr:spPr bwMode="auto">
        <a:xfrm>
          <a:off x="1600200" y="524827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8150"/>
    <xdr:sp macro="" textlink="">
      <xdr:nvSpPr>
        <xdr:cNvPr id="1031" name="Text Box 8">
          <a:extLst>
            <a:ext uri="{FF2B5EF4-FFF2-40B4-BE49-F238E27FC236}">
              <a16:creationId xmlns:a16="http://schemas.microsoft.com/office/drawing/2014/main" id="{DFA75003-255A-4B4E-AB56-3D58CD5384DE}"/>
            </a:ext>
          </a:extLst>
        </xdr:cNvPr>
        <xdr:cNvSpPr txBox="1">
          <a:spLocks noChangeArrowheads="1"/>
        </xdr:cNvSpPr>
      </xdr:nvSpPr>
      <xdr:spPr bwMode="auto">
        <a:xfrm>
          <a:off x="1600200" y="524827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8150"/>
    <xdr:sp macro="" textlink="">
      <xdr:nvSpPr>
        <xdr:cNvPr id="1032" name="Text Box 9">
          <a:extLst>
            <a:ext uri="{FF2B5EF4-FFF2-40B4-BE49-F238E27FC236}">
              <a16:creationId xmlns:a16="http://schemas.microsoft.com/office/drawing/2014/main" id="{00A2A421-DB9C-43E2-AFBD-0E7D0F2EBDEB}"/>
            </a:ext>
          </a:extLst>
        </xdr:cNvPr>
        <xdr:cNvSpPr txBox="1">
          <a:spLocks noChangeArrowheads="1"/>
        </xdr:cNvSpPr>
      </xdr:nvSpPr>
      <xdr:spPr bwMode="auto">
        <a:xfrm>
          <a:off x="1600200" y="524827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8150"/>
    <xdr:sp macro="" textlink="">
      <xdr:nvSpPr>
        <xdr:cNvPr id="1033" name="Text Box 10">
          <a:extLst>
            <a:ext uri="{FF2B5EF4-FFF2-40B4-BE49-F238E27FC236}">
              <a16:creationId xmlns:a16="http://schemas.microsoft.com/office/drawing/2014/main" id="{54280E9A-2912-42F6-BE5C-9C0EE045FEB3}"/>
            </a:ext>
          </a:extLst>
        </xdr:cNvPr>
        <xdr:cNvSpPr txBox="1">
          <a:spLocks noChangeArrowheads="1"/>
        </xdr:cNvSpPr>
      </xdr:nvSpPr>
      <xdr:spPr bwMode="auto">
        <a:xfrm>
          <a:off x="1600200" y="524827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34" name="Text Box 2914">
          <a:extLst>
            <a:ext uri="{FF2B5EF4-FFF2-40B4-BE49-F238E27FC236}">
              <a16:creationId xmlns:a16="http://schemas.microsoft.com/office/drawing/2014/main" id="{C308A43E-F829-4115-939F-C83BADF4D06C}"/>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35" name="Text Box 2915">
          <a:extLst>
            <a:ext uri="{FF2B5EF4-FFF2-40B4-BE49-F238E27FC236}">
              <a16:creationId xmlns:a16="http://schemas.microsoft.com/office/drawing/2014/main" id="{FE3CD87D-413F-47BB-84C0-B2F06A7E0447}"/>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36" name="Text Box 2916">
          <a:extLst>
            <a:ext uri="{FF2B5EF4-FFF2-40B4-BE49-F238E27FC236}">
              <a16:creationId xmlns:a16="http://schemas.microsoft.com/office/drawing/2014/main" id="{B97F745C-640C-4BC1-BC93-3DF39FB0A870}"/>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37" name="Text Box 2917">
          <a:extLst>
            <a:ext uri="{FF2B5EF4-FFF2-40B4-BE49-F238E27FC236}">
              <a16:creationId xmlns:a16="http://schemas.microsoft.com/office/drawing/2014/main" id="{04427918-BAF2-4ED3-9EA3-659C4B7C06A9}"/>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38" name="Text Box 2918">
          <a:extLst>
            <a:ext uri="{FF2B5EF4-FFF2-40B4-BE49-F238E27FC236}">
              <a16:creationId xmlns:a16="http://schemas.microsoft.com/office/drawing/2014/main" id="{D5488230-DA0F-4BB2-B6BD-CC8A228A65E7}"/>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39" name="Text Box 2914">
          <a:extLst>
            <a:ext uri="{FF2B5EF4-FFF2-40B4-BE49-F238E27FC236}">
              <a16:creationId xmlns:a16="http://schemas.microsoft.com/office/drawing/2014/main" id="{2B2F7C7E-6298-45BB-B95D-6CDC683B481A}"/>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40" name="Text Box 2915">
          <a:extLst>
            <a:ext uri="{FF2B5EF4-FFF2-40B4-BE49-F238E27FC236}">
              <a16:creationId xmlns:a16="http://schemas.microsoft.com/office/drawing/2014/main" id="{360D7919-9E5B-4E5B-81AB-A485564CB2C2}"/>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41" name="Text Box 2916">
          <a:extLst>
            <a:ext uri="{FF2B5EF4-FFF2-40B4-BE49-F238E27FC236}">
              <a16:creationId xmlns:a16="http://schemas.microsoft.com/office/drawing/2014/main" id="{A98A7AB8-9405-46C7-A7F8-9AB86816BB93}"/>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42" name="Text Box 2917">
          <a:extLst>
            <a:ext uri="{FF2B5EF4-FFF2-40B4-BE49-F238E27FC236}">
              <a16:creationId xmlns:a16="http://schemas.microsoft.com/office/drawing/2014/main" id="{863144C1-24B2-4F0C-9491-D58987FA8A39}"/>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43" name="Text Box 2918">
          <a:extLst>
            <a:ext uri="{FF2B5EF4-FFF2-40B4-BE49-F238E27FC236}">
              <a16:creationId xmlns:a16="http://schemas.microsoft.com/office/drawing/2014/main" id="{5D5F0345-4D70-40ED-A7AC-EDCB173E81E7}"/>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44" name="Text Box 2914">
          <a:extLst>
            <a:ext uri="{FF2B5EF4-FFF2-40B4-BE49-F238E27FC236}">
              <a16:creationId xmlns:a16="http://schemas.microsoft.com/office/drawing/2014/main" id="{EB69B3AB-4D49-4FAF-9A4F-7C17E92C0E82}"/>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45" name="Text Box 2915">
          <a:extLst>
            <a:ext uri="{FF2B5EF4-FFF2-40B4-BE49-F238E27FC236}">
              <a16:creationId xmlns:a16="http://schemas.microsoft.com/office/drawing/2014/main" id="{65DA0709-1219-421A-91F2-43F67DF1E29C}"/>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46" name="Text Box 2916">
          <a:extLst>
            <a:ext uri="{FF2B5EF4-FFF2-40B4-BE49-F238E27FC236}">
              <a16:creationId xmlns:a16="http://schemas.microsoft.com/office/drawing/2014/main" id="{46B9952B-DECD-48B8-B62E-28A1C0F30FC0}"/>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47" name="Text Box 2917">
          <a:extLst>
            <a:ext uri="{FF2B5EF4-FFF2-40B4-BE49-F238E27FC236}">
              <a16:creationId xmlns:a16="http://schemas.microsoft.com/office/drawing/2014/main" id="{2016FCE7-77F7-4DB8-B853-305CA914DE4A}"/>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48" name="Text Box 2918">
          <a:extLst>
            <a:ext uri="{FF2B5EF4-FFF2-40B4-BE49-F238E27FC236}">
              <a16:creationId xmlns:a16="http://schemas.microsoft.com/office/drawing/2014/main" id="{ECD59400-C070-4665-A4A4-93F4BF9837F2}"/>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49" name="Text Box 2914">
          <a:extLst>
            <a:ext uri="{FF2B5EF4-FFF2-40B4-BE49-F238E27FC236}">
              <a16:creationId xmlns:a16="http://schemas.microsoft.com/office/drawing/2014/main" id="{7E3E9BAA-1B69-43D2-A6F2-0CE33F96C4D0}"/>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50" name="Text Box 2915">
          <a:extLst>
            <a:ext uri="{FF2B5EF4-FFF2-40B4-BE49-F238E27FC236}">
              <a16:creationId xmlns:a16="http://schemas.microsoft.com/office/drawing/2014/main" id="{EC249E20-12C3-4774-B181-2002C5449585}"/>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51" name="Text Box 2916">
          <a:extLst>
            <a:ext uri="{FF2B5EF4-FFF2-40B4-BE49-F238E27FC236}">
              <a16:creationId xmlns:a16="http://schemas.microsoft.com/office/drawing/2014/main" id="{58F806E5-B5A9-4C39-B1AE-B0493E0C3EE0}"/>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52" name="Text Box 2917">
          <a:extLst>
            <a:ext uri="{FF2B5EF4-FFF2-40B4-BE49-F238E27FC236}">
              <a16:creationId xmlns:a16="http://schemas.microsoft.com/office/drawing/2014/main" id="{E19D15EB-091D-4EC4-936E-7C9E06D74250}"/>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53" name="Text Box 2914">
          <a:extLst>
            <a:ext uri="{FF2B5EF4-FFF2-40B4-BE49-F238E27FC236}">
              <a16:creationId xmlns:a16="http://schemas.microsoft.com/office/drawing/2014/main" id="{BDA1D839-5E01-4AE2-81C2-81C9424A1F37}"/>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54" name="Text Box 2915">
          <a:extLst>
            <a:ext uri="{FF2B5EF4-FFF2-40B4-BE49-F238E27FC236}">
              <a16:creationId xmlns:a16="http://schemas.microsoft.com/office/drawing/2014/main" id="{86AC1A27-FA41-48A2-9F9E-B234FFD150CE}"/>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55" name="Text Box 2916">
          <a:extLst>
            <a:ext uri="{FF2B5EF4-FFF2-40B4-BE49-F238E27FC236}">
              <a16:creationId xmlns:a16="http://schemas.microsoft.com/office/drawing/2014/main" id="{546D38D1-2951-4026-BC16-A218C82F6E8F}"/>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56" name="Text Box 2917">
          <a:extLst>
            <a:ext uri="{FF2B5EF4-FFF2-40B4-BE49-F238E27FC236}">
              <a16:creationId xmlns:a16="http://schemas.microsoft.com/office/drawing/2014/main" id="{82B2EAF2-8A10-49D4-905F-9957CE3E5C02}"/>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57" name="Text Box 2918">
          <a:extLst>
            <a:ext uri="{FF2B5EF4-FFF2-40B4-BE49-F238E27FC236}">
              <a16:creationId xmlns:a16="http://schemas.microsoft.com/office/drawing/2014/main" id="{48889010-B553-4F91-9149-6FDD799586A0}"/>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58" name="Text Box 2914">
          <a:extLst>
            <a:ext uri="{FF2B5EF4-FFF2-40B4-BE49-F238E27FC236}">
              <a16:creationId xmlns:a16="http://schemas.microsoft.com/office/drawing/2014/main" id="{D1EE24DD-9C25-4261-B0D3-97B6361274AF}"/>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59" name="Text Box 2915">
          <a:extLst>
            <a:ext uri="{FF2B5EF4-FFF2-40B4-BE49-F238E27FC236}">
              <a16:creationId xmlns:a16="http://schemas.microsoft.com/office/drawing/2014/main" id="{6B077689-44CD-468B-A302-3014402AB395}"/>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60" name="Text Box 2916">
          <a:extLst>
            <a:ext uri="{FF2B5EF4-FFF2-40B4-BE49-F238E27FC236}">
              <a16:creationId xmlns:a16="http://schemas.microsoft.com/office/drawing/2014/main" id="{5BCA827B-AEED-4C12-AD1D-00B6E68BFCA3}"/>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61" name="Text Box 2917">
          <a:extLst>
            <a:ext uri="{FF2B5EF4-FFF2-40B4-BE49-F238E27FC236}">
              <a16:creationId xmlns:a16="http://schemas.microsoft.com/office/drawing/2014/main" id="{08791953-BD8F-423B-A850-FDA01F248F9A}"/>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62" name="Text Box 2914">
          <a:extLst>
            <a:ext uri="{FF2B5EF4-FFF2-40B4-BE49-F238E27FC236}">
              <a16:creationId xmlns:a16="http://schemas.microsoft.com/office/drawing/2014/main" id="{3EE0C8FC-15B5-4998-9CEA-B64C263D1602}"/>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63" name="Text Box 2915">
          <a:extLst>
            <a:ext uri="{FF2B5EF4-FFF2-40B4-BE49-F238E27FC236}">
              <a16:creationId xmlns:a16="http://schemas.microsoft.com/office/drawing/2014/main" id="{1A8D4818-924E-4908-B80A-1C32F52A0FC7}"/>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64" name="Text Box 2916">
          <a:extLst>
            <a:ext uri="{FF2B5EF4-FFF2-40B4-BE49-F238E27FC236}">
              <a16:creationId xmlns:a16="http://schemas.microsoft.com/office/drawing/2014/main" id="{B030FC84-92FB-426E-9A82-ADEFB9E04FB1}"/>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65" name="Text Box 2917">
          <a:extLst>
            <a:ext uri="{FF2B5EF4-FFF2-40B4-BE49-F238E27FC236}">
              <a16:creationId xmlns:a16="http://schemas.microsoft.com/office/drawing/2014/main" id="{10B36541-E746-4CF6-81B1-627B2FFD1EF4}"/>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66" name="Text Box 2918">
          <a:extLst>
            <a:ext uri="{FF2B5EF4-FFF2-40B4-BE49-F238E27FC236}">
              <a16:creationId xmlns:a16="http://schemas.microsoft.com/office/drawing/2014/main" id="{26142A7E-6961-4779-9AE7-D7105B4E3A1D}"/>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67" name="Text Box 2914">
          <a:extLst>
            <a:ext uri="{FF2B5EF4-FFF2-40B4-BE49-F238E27FC236}">
              <a16:creationId xmlns:a16="http://schemas.microsoft.com/office/drawing/2014/main" id="{FA67729E-CFB8-4EBC-B1CC-0233811826C9}"/>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68" name="Text Box 2915">
          <a:extLst>
            <a:ext uri="{FF2B5EF4-FFF2-40B4-BE49-F238E27FC236}">
              <a16:creationId xmlns:a16="http://schemas.microsoft.com/office/drawing/2014/main" id="{A3D17697-1EAF-4622-B41C-18AEC153601F}"/>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69" name="Text Box 2916">
          <a:extLst>
            <a:ext uri="{FF2B5EF4-FFF2-40B4-BE49-F238E27FC236}">
              <a16:creationId xmlns:a16="http://schemas.microsoft.com/office/drawing/2014/main" id="{26ECF1B3-A046-410C-A2FF-CC2781E286C7}"/>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70" name="Text Box 2917">
          <a:extLst>
            <a:ext uri="{FF2B5EF4-FFF2-40B4-BE49-F238E27FC236}">
              <a16:creationId xmlns:a16="http://schemas.microsoft.com/office/drawing/2014/main" id="{1F58FA2E-88BE-453F-939C-C31FBE56665E}"/>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71" name="Text Box 2918">
          <a:extLst>
            <a:ext uri="{FF2B5EF4-FFF2-40B4-BE49-F238E27FC236}">
              <a16:creationId xmlns:a16="http://schemas.microsoft.com/office/drawing/2014/main" id="{E4B0220A-554A-4AE7-9441-164A54D6CFA0}"/>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72" name="Text Box 2914">
          <a:extLst>
            <a:ext uri="{FF2B5EF4-FFF2-40B4-BE49-F238E27FC236}">
              <a16:creationId xmlns:a16="http://schemas.microsoft.com/office/drawing/2014/main" id="{39E74401-A521-48BF-8311-417E52026BFC}"/>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73" name="Text Box 2915">
          <a:extLst>
            <a:ext uri="{FF2B5EF4-FFF2-40B4-BE49-F238E27FC236}">
              <a16:creationId xmlns:a16="http://schemas.microsoft.com/office/drawing/2014/main" id="{28E018FA-B367-4066-9BFC-BA4915B9C518}"/>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74" name="Text Box 2916">
          <a:extLst>
            <a:ext uri="{FF2B5EF4-FFF2-40B4-BE49-F238E27FC236}">
              <a16:creationId xmlns:a16="http://schemas.microsoft.com/office/drawing/2014/main" id="{D8607AA6-9626-48B0-9830-E89EB843744B}"/>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75" name="Text Box 2917">
          <a:extLst>
            <a:ext uri="{FF2B5EF4-FFF2-40B4-BE49-F238E27FC236}">
              <a16:creationId xmlns:a16="http://schemas.microsoft.com/office/drawing/2014/main" id="{EAB50341-9C24-4EE0-BC41-C004D81E4C91}"/>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76" name="Text Box 2918">
          <a:extLst>
            <a:ext uri="{FF2B5EF4-FFF2-40B4-BE49-F238E27FC236}">
              <a16:creationId xmlns:a16="http://schemas.microsoft.com/office/drawing/2014/main" id="{D8007879-DCC8-4281-9AFF-215F6E1345EB}"/>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77" name="Text Box 2914">
          <a:extLst>
            <a:ext uri="{FF2B5EF4-FFF2-40B4-BE49-F238E27FC236}">
              <a16:creationId xmlns:a16="http://schemas.microsoft.com/office/drawing/2014/main" id="{A338AC80-960B-4D3E-93EC-D2AAA50C96C4}"/>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78" name="Text Box 2915">
          <a:extLst>
            <a:ext uri="{FF2B5EF4-FFF2-40B4-BE49-F238E27FC236}">
              <a16:creationId xmlns:a16="http://schemas.microsoft.com/office/drawing/2014/main" id="{A8972E7A-1761-4949-87B5-D9D7672F5847}"/>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79" name="Text Box 2916">
          <a:extLst>
            <a:ext uri="{FF2B5EF4-FFF2-40B4-BE49-F238E27FC236}">
              <a16:creationId xmlns:a16="http://schemas.microsoft.com/office/drawing/2014/main" id="{B36C55A5-87EF-423F-B5C9-F8522E5F53DF}"/>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80" name="Text Box 2917">
          <a:extLst>
            <a:ext uri="{FF2B5EF4-FFF2-40B4-BE49-F238E27FC236}">
              <a16:creationId xmlns:a16="http://schemas.microsoft.com/office/drawing/2014/main" id="{7210EE5F-2B0B-4720-BDE9-FB393FC54285}"/>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81" name="Text Box 2918">
          <a:extLst>
            <a:ext uri="{FF2B5EF4-FFF2-40B4-BE49-F238E27FC236}">
              <a16:creationId xmlns:a16="http://schemas.microsoft.com/office/drawing/2014/main" id="{895A2446-9DCE-478E-BCF2-F9DCEA12047F}"/>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82" name="Text Box 2914">
          <a:extLst>
            <a:ext uri="{FF2B5EF4-FFF2-40B4-BE49-F238E27FC236}">
              <a16:creationId xmlns:a16="http://schemas.microsoft.com/office/drawing/2014/main" id="{61E1D1F0-B8F2-42AC-AB1A-B3C83B10F09C}"/>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83" name="Text Box 2915">
          <a:extLst>
            <a:ext uri="{FF2B5EF4-FFF2-40B4-BE49-F238E27FC236}">
              <a16:creationId xmlns:a16="http://schemas.microsoft.com/office/drawing/2014/main" id="{4357E299-741D-4075-9B95-8614BF17DE30}"/>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84" name="Text Box 2916">
          <a:extLst>
            <a:ext uri="{FF2B5EF4-FFF2-40B4-BE49-F238E27FC236}">
              <a16:creationId xmlns:a16="http://schemas.microsoft.com/office/drawing/2014/main" id="{F286ECBD-A5BB-4107-B022-61496F6ADF3A}"/>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85" name="Text Box 2917">
          <a:extLst>
            <a:ext uri="{FF2B5EF4-FFF2-40B4-BE49-F238E27FC236}">
              <a16:creationId xmlns:a16="http://schemas.microsoft.com/office/drawing/2014/main" id="{986A24C6-FAE3-491B-8903-B7DD66EBA37D}"/>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86" name="Text Box 2918">
          <a:extLst>
            <a:ext uri="{FF2B5EF4-FFF2-40B4-BE49-F238E27FC236}">
              <a16:creationId xmlns:a16="http://schemas.microsoft.com/office/drawing/2014/main" id="{B0AF8216-C2F3-4A33-85E3-A533CFEA4B41}"/>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87" name="Text Box 2914">
          <a:extLst>
            <a:ext uri="{FF2B5EF4-FFF2-40B4-BE49-F238E27FC236}">
              <a16:creationId xmlns:a16="http://schemas.microsoft.com/office/drawing/2014/main" id="{6B2E2430-5715-43BF-8E97-BAA2C9C83277}"/>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88" name="Text Box 2915">
          <a:extLst>
            <a:ext uri="{FF2B5EF4-FFF2-40B4-BE49-F238E27FC236}">
              <a16:creationId xmlns:a16="http://schemas.microsoft.com/office/drawing/2014/main" id="{93F4D9EA-D556-4C45-9173-4204419CF664}"/>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89" name="Text Box 2916">
          <a:extLst>
            <a:ext uri="{FF2B5EF4-FFF2-40B4-BE49-F238E27FC236}">
              <a16:creationId xmlns:a16="http://schemas.microsoft.com/office/drawing/2014/main" id="{EA451FA7-1A54-4161-A6FB-35D00E3902F1}"/>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90" name="Text Box 2917">
          <a:extLst>
            <a:ext uri="{FF2B5EF4-FFF2-40B4-BE49-F238E27FC236}">
              <a16:creationId xmlns:a16="http://schemas.microsoft.com/office/drawing/2014/main" id="{6FE9F84B-B47B-4BBC-A565-24ECBBA0F6E7}"/>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091" name="Text Box 2918">
          <a:extLst>
            <a:ext uri="{FF2B5EF4-FFF2-40B4-BE49-F238E27FC236}">
              <a16:creationId xmlns:a16="http://schemas.microsoft.com/office/drawing/2014/main" id="{D7B98DBC-24F9-4FD0-A40F-8FC6747B7B21}"/>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92" name="Text Box 2914">
          <a:extLst>
            <a:ext uri="{FF2B5EF4-FFF2-40B4-BE49-F238E27FC236}">
              <a16:creationId xmlns:a16="http://schemas.microsoft.com/office/drawing/2014/main" id="{09A951A3-A349-4892-89D8-0926543D9638}"/>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93" name="Text Box 2915">
          <a:extLst>
            <a:ext uri="{FF2B5EF4-FFF2-40B4-BE49-F238E27FC236}">
              <a16:creationId xmlns:a16="http://schemas.microsoft.com/office/drawing/2014/main" id="{2A36195C-FB7E-4828-A453-E6DC1CDF7428}"/>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94" name="Text Box 2916">
          <a:extLst>
            <a:ext uri="{FF2B5EF4-FFF2-40B4-BE49-F238E27FC236}">
              <a16:creationId xmlns:a16="http://schemas.microsoft.com/office/drawing/2014/main" id="{148BB241-6107-475D-9E1F-CDD662D3D83E}"/>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95" name="Text Box 2917">
          <a:extLst>
            <a:ext uri="{FF2B5EF4-FFF2-40B4-BE49-F238E27FC236}">
              <a16:creationId xmlns:a16="http://schemas.microsoft.com/office/drawing/2014/main" id="{AEC13C1A-9D01-43A6-AF61-772804D0C0FA}"/>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96" name="Text Box 2918">
          <a:extLst>
            <a:ext uri="{FF2B5EF4-FFF2-40B4-BE49-F238E27FC236}">
              <a16:creationId xmlns:a16="http://schemas.microsoft.com/office/drawing/2014/main" id="{5F9B46AC-5723-4A9E-BBCB-CF27FCBB2EB7}"/>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97" name="Text Box 2914">
          <a:extLst>
            <a:ext uri="{FF2B5EF4-FFF2-40B4-BE49-F238E27FC236}">
              <a16:creationId xmlns:a16="http://schemas.microsoft.com/office/drawing/2014/main" id="{BF3F90EF-7DAE-4CAA-A1BF-9883410A330C}"/>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98" name="Text Box 2915">
          <a:extLst>
            <a:ext uri="{FF2B5EF4-FFF2-40B4-BE49-F238E27FC236}">
              <a16:creationId xmlns:a16="http://schemas.microsoft.com/office/drawing/2014/main" id="{BE5EE996-573A-471D-9586-B7A65820234E}"/>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099" name="Text Box 2916">
          <a:extLst>
            <a:ext uri="{FF2B5EF4-FFF2-40B4-BE49-F238E27FC236}">
              <a16:creationId xmlns:a16="http://schemas.microsoft.com/office/drawing/2014/main" id="{74630310-CDC8-4C67-A6AC-4B5451392DF1}"/>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00" name="Text Box 2917">
          <a:extLst>
            <a:ext uri="{FF2B5EF4-FFF2-40B4-BE49-F238E27FC236}">
              <a16:creationId xmlns:a16="http://schemas.microsoft.com/office/drawing/2014/main" id="{0854E09C-9270-4DBC-B922-E557E029C8B4}"/>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01" name="Text Box 2914">
          <a:extLst>
            <a:ext uri="{FF2B5EF4-FFF2-40B4-BE49-F238E27FC236}">
              <a16:creationId xmlns:a16="http://schemas.microsoft.com/office/drawing/2014/main" id="{AA0A212F-B70F-42BE-A0A7-FEFC37FA6EFA}"/>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02" name="Text Box 2915">
          <a:extLst>
            <a:ext uri="{FF2B5EF4-FFF2-40B4-BE49-F238E27FC236}">
              <a16:creationId xmlns:a16="http://schemas.microsoft.com/office/drawing/2014/main" id="{D7FFB7CD-8C5C-4BFF-B59F-5AC9D1E7DB4D}"/>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03" name="Text Box 2916">
          <a:extLst>
            <a:ext uri="{FF2B5EF4-FFF2-40B4-BE49-F238E27FC236}">
              <a16:creationId xmlns:a16="http://schemas.microsoft.com/office/drawing/2014/main" id="{07709E1A-4FE9-43A2-9F18-60CBFD2F2BEF}"/>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04" name="Text Box 2917">
          <a:extLst>
            <a:ext uri="{FF2B5EF4-FFF2-40B4-BE49-F238E27FC236}">
              <a16:creationId xmlns:a16="http://schemas.microsoft.com/office/drawing/2014/main" id="{B4F8967C-D50D-426F-813A-0B4FCC437212}"/>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05" name="Text Box 2918">
          <a:extLst>
            <a:ext uri="{FF2B5EF4-FFF2-40B4-BE49-F238E27FC236}">
              <a16:creationId xmlns:a16="http://schemas.microsoft.com/office/drawing/2014/main" id="{3E2D85EB-CD0A-4412-BAE8-A8E2F4D5D1CC}"/>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06" name="Text Box 2914">
          <a:extLst>
            <a:ext uri="{FF2B5EF4-FFF2-40B4-BE49-F238E27FC236}">
              <a16:creationId xmlns:a16="http://schemas.microsoft.com/office/drawing/2014/main" id="{DD612DFE-51B9-406F-8671-E91F16F929BC}"/>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07" name="Text Box 2915">
          <a:extLst>
            <a:ext uri="{FF2B5EF4-FFF2-40B4-BE49-F238E27FC236}">
              <a16:creationId xmlns:a16="http://schemas.microsoft.com/office/drawing/2014/main" id="{5BD71253-6EFF-457F-AF41-39044FC7975A}"/>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08" name="Text Box 2916">
          <a:extLst>
            <a:ext uri="{FF2B5EF4-FFF2-40B4-BE49-F238E27FC236}">
              <a16:creationId xmlns:a16="http://schemas.microsoft.com/office/drawing/2014/main" id="{C6D5DD39-8BCF-40EA-A78D-9D2B84130550}"/>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09" name="Text Box 2917">
          <a:extLst>
            <a:ext uri="{FF2B5EF4-FFF2-40B4-BE49-F238E27FC236}">
              <a16:creationId xmlns:a16="http://schemas.microsoft.com/office/drawing/2014/main" id="{3F726B45-C701-4818-8721-C92430C6E241}"/>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10" name="Text Box 2914">
          <a:extLst>
            <a:ext uri="{FF2B5EF4-FFF2-40B4-BE49-F238E27FC236}">
              <a16:creationId xmlns:a16="http://schemas.microsoft.com/office/drawing/2014/main" id="{47CE3B05-78F5-42F1-922B-050F44EF07BC}"/>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11" name="Text Box 2915">
          <a:extLst>
            <a:ext uri="{FF2B5EF4-FFF2-40B4-BE49-F238E27FC236}">
              <a16:creationId xmlns:a16="http://schemas.microsoft.com/office/drawing/2014/main" id="{9D9AF059-EE88-4791-A9A2-278CC9EE1858}"/>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12" name="Text Box 2916">
          <a:extLst>
            <a:ext uri="{FF2B5EF4-FFF2-40B4-BE49-F238E27FC236}">
              <a16:creationId xmlns:a16="http://schemas.microsoft.com/office/drawing/2014/main" id="{73B932A1-8493-4566-AD25-1DCB49F39C0A}"/>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13" name="Text Box 2917">
          <a:extLst>
            <a:ext uri="{FF2B5EF4-FFF2-40B4-BE49-F238E27FC236}">
              <a16:creationId xmlns:a16="http://schemas.microsoft.com/office/drawing/2014/main" id="{D89DC6D7-6F8F-4211-B9FB-63DBBF8E3566}"/>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14" name="Text Box 2918">
          <a:extLst>
            <a:ext uri="{FF2B5EF4-FFF2-40B4-BE49-F238E27FC236}">
              <a16:creationId xmlns:a16="http://schemas.microsoft.com/office/drawing/2014/main" id="{1BA32282-B1A8-47E1-896E-40048A058BC3}"/>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15" name="Text Box 2914">
          <a:extLst>
            <a:ext uri="{FF2B5EF4-FFF2-40B4-BE49-F238E27FC236}">
              <a16:creationId xmlns:a16="http://schemas.microsoft.com/office/drawing/2014/main" id="{B9D20BF9-FD78-4A4B-A53C-00EA4FD7EFCE}"/>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16" name="Text Box 2915">
          <a:extLst>
            <a:ext uri="{FF2B5EF4-FFF2-40B4-BE49-F238E27FC236}">
              <a16:creationId xmlns:a16="http://schemas.microsoft.com/office/drawing/2014/main" id="{A7CF04D5-94CC-41EE-A429-28406951C1D0}"/>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17" name="Text Box 2916">
          <a:extLst>
            <a:ext uri="{FF2B5EF4-FFF2-40B4-BE49-F238E27FC236}">
              <a16:creationId xmlns:a16="http://schemas.microsoft.com/office/drawing/2014/main" id="{9F50E422-D93C-494B-823F-4FA3C3590FE9}"/>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18" name="Text Box 2917">
          <a:extLst>
            <a:ext uri="{FF2B5EF4-FFF2-40B4-BE49-F238E27FC236}">
              <a16:creationId xmlns:a16="http://schemas.microsoft.com/office/drawing/2014/main" id="{187BA51A-050F-48DE-B9BB-32D81AEBE60C}"/>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19" name="Text Box 2918">
          <a:extLst>
            <a:ext uri="{FF2B5EF4-FFF2-40B4-BE49-F238E27FC236}">
              <a16:creationId xmlns:a16="http://schemas.microsoft.com/office/drawing/2014/main" id="{6FCAEAC7-3D39-4737-9AFC-58A9090011A5}"/>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20" name="Text Box 2914">
          <a:extLst>
            <a:ext uri="{FF2B5EF4-FFF2-40B4-BE49-F238E27FC236}">
              <a16:creationId xmlns:a16="http://schemas.microsoft.com/office/drawing/2014/main" id="{005B140E-7942-4F4E-AE9D-556EBD32F422}"/>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21" name="Text Box 2915">
          <a:extLst>
            <a:ext uri="{FF2B5EF4-FFF2-40B4-BE49-F238E27FC236}">
              <a16:creationId xmlns:a16="http://schemas.microsoft.com/office/drawing/2014/main" id="{A95DD2B4-675A-4CFA-A005-EB6054A21F92}"/>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22" name="Text Box 2916">
          <a:extLst>
            <a:ext uri="{FF2B5EF4-FFF2-40B4-BE49-F238E27FC236}">
              <a16:creationId xmlns:a16="http://schemas.microsoft.com/office/drawing/2014/main" id="{1CDA6E5C-B60A-461B-B5C4-1B156A3DA2E3}"/>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23" name="Text Box 2917">
          <a:extLst>
            <a:ext uri="{FF2B5EF4-FFF2-40B4-BE49-F238E27FC236}">
              <a16:creationId xmlns:a16="http://schemas.microsoft.com/office/drawing/2014/main" id="{7E9C5323-7173-4C61-88C6-A2DF4FF1AAD2}"/>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24" name="Text Box 2918">
          <a:extLst>
            <a:ext uri="{FF2B5EF4-FFF2-40B4-BE49-F238E27FC236}">
              <a16:creationId xmlns:a16="http://schemas.microsoft.com/office/drawing/2014/main" id="{D4B9EABE-5FD1-434F-B5F7-407B0E2BAE30}"/>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25" name="Text Box 2914">
          <a:extLst>
            <a:ext uri="{FF2B5EF4-FFF2-40B4-BE49-F238E27FC236}">
              <a16:creationId xmlns:a16="http://schemas.microsoft.com/office/drawing/2014/main" id="{A1C3F704-F2FC-422D-848D-69EBCECAD0EE}"/>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26" name="Text Box 2915">
          <a:extLst>
            <a:ext uri="{FF2B5EF4-FFF2-40B4-BE49-F238E27FC236}">
              <a16:creationId xmlns:a16="http://schemas.microsoft.com/office/drawing/2014/main" id="{6546C955-AA15-4B72-B562-9440E81FB70E}"/>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27" name="Text Box 2916">
          <a:extLst>
            <a:ext uri="{FF2B5EF4-FFF2-40B4-BE49-F238E27FC236}">
              <a16:creationId xmlns:a16="http://schemas.microsoft.com/office/drawing/2014/main" id="{D84F90E6-7816-418A-A314-40516CB1441D}"/>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28" name="Text Box 2917">
          <a:extLst>
            <a:ext uri="{FF2B5EF4-FFF2-40B4-BE49-F238E27FC236}">
              <a16:creationId xmlns:a16="http://schemas.microsoft.com/office/drawing/2014/main" id="{8D623C19-6C4F-464A-B889-D716F3320135}"/>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29" name="Text Box 2918">
          <a:extLst>
            <a:ext uri="{FF2B5EF4-FFF2-40B4-BE49-F238E27FC236}">
              <a16:creationId xmlns:a16="http://schemas.microsoft.com/office/drawing/2014/main" id="{CD77DC2A-0BB0-4617-95EB-7B74115D1990}"/>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30" name="Text Box 2914">
          <a:extLst>
            <a:ext uri="{FF2B5EF4-FFF2-40B4-BE49-F238E27FC236}">
              <a16:creationId xmlns:a16="http://schemas.microsoft.com/office/drawing/2014/main" id="{81AED040-61FD-4C24-AB5D-C285B04E4F05}"/>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31" name="Text Box 2915">
          <a:extLst>
            <a:ext uri="{FF2B5EF4-FFF2-40B4-BE49-F238E27FC236}">
              <a16:creationId xmlns:a16="http://schemas.microsoft.com/office/drawing/2014/main" id="{71916C02-7C06-4A33-9B57-AF5C264F5FA0}"/>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32" name="Text Box 2916">
          <a:extLst>
            <a:ext uri="{FF2B5EF4-FFF2-40B4-BE49-F238E27FC236}">
              <a16:creationId xmlns:a16="http://schemas.microsoft.com/office/drawing/2014/main" id="{B78264AD-7A5F-4E6F-ADAF-9F17FF3D5F17}"/>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33" name="Text Box 2917">
          <a:extLst>
            <a:ext uri="{FF2B5EF4-FFF2-40B4-BE49-F238E27FC236}">
              <a16:creationId xmlns:a16="http://schemas.microsoft.com/office/drawing/2014/main" id="{712AB39B-E29C-4F65-862E-3FC985B51D7C}"/>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34" name="Text Box 2918">
          <a:extLst>
            <a:ext uri="{FF2B5EF4-FFF2-40B4-BE49-F238E27FC236}">
              <a16:creationId xmlns:a16="http://schemas.microsoft.com/office/drawing/2014/main" id="{044B5C96-548C-4FBF-9204-50BD421BA73B}"/>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35" name="Text Box 2914">
          <a:extLst>
            <a:ext uri="{FF2B5EF4-FFF2-40B4-BE49-F238E27FC236}">
              <a16:creationId xmlns:a16="http://schemas.microsoft.com/office/drawing/2014/main" id="{9D307054-414E-4975-9DD2-719247C45276}"/>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36" name="Text Box 2915">
          <a:extLst>
            <a:ext uri="{FF2B5EF4-FFF2-40B4-BE49-F238E27FC236}">
              <a16:creationId xmlns:a16="http://schemas.microsoft.com/office/drawing/2014/main" id="{7257AE46-9596-4C66-BE67-DF56CC76023A}"/>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37" name="Text Box 2916">
          <a:extLst>
            <a:ext uri="{FF2B5EF4-FFF2-40B4-BE49-F238E27FC236}">
              <a16:creationId xmlns:a16="http://schemas.microsoft.com/office/drawing/2014/main" id="{8D54080E-9588-4189-B572-0211D87C5FE1}"/>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38" name="Text Box 2917">
          <a:extLst>
            <a:ext uri="{FF2B5EF4-FFF2-40B4-BE49-F238E27FC236}">
              <a16:creationId xmlns:a16="http://schemas.microsoft.com/office/drawing/2014/main" id="{779B95DD-ACFF-4FA1-A46A-5F60C038E487}"/>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39" name="Text Box 2918">
          <a:extLst>
            <a:ext uri="{FF2B5EF4-FFF2-40B4-BE49-F238E27FC236}">
              <a16:creationId xmlns:a16="http://schemas.microsoft.com/office/drawing/2014/main" id="{59B88F02-B2E9-4981-8D6F-87CE138A2884}"/>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40" name="Text Box 2914">
          <a:extLst>
            <a:ext uri="{FF2B5EF4-FFF2-40B4-BE49-F238E27FC236}">
              <a16:creationId xmlns:a16="http://schemas.microsoft.com/office/drawing/2014/main" id="{2D703E21-A527-4B9D-8587-6BCE6915B399}"/>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41" name="Text Box 2915">
          <a:extLst>
            <a:ext uri="{FF2B5EF4-FFF2-40B4-BE49-F238E27FC236}">
              <a16:creationId xmlns:a16="http://schemas.microsoft.com/office/drawing/2014/main" id="{AA3C152F-EEC8-4A24-B8E5-2C38DEBFEE20}"/>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42" name="Text Box 2916">
          <a:extLst>
            <a:ext uri="{FF2B5EF4-FFF2-40B4-BE49-F238E27FC236}">
              <a16:creationId xmlns:a16="http://schemas.microsoft.com/office/drawing/2014/main" id="{8529DFF6-68C1-40CC-A08E-BE3D77E88627}"/>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43" name="Text Box 2917">
          <a:extLst>
            <a:ext uri="{FF2B5EF4-FFF2-40B4-BE49-F238E27FC236}">
              <a16:creationId xmlns:a16="http://schemas.microsoft.com/office/drawing/2014/main" id="{D59FE0CA-70D6-4000-9E65-7BDB1AB35A5D}"/>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44" name="Text Box 2918">
          <a:extLst>
            <a:ext uri="{FF2B5EF4-FFF2-40B4-BE49-F238E27FC236}">
              <a16:creationId xmlns:a16="http://schemas.microsoft.com/office/drawing/2014/main" id="{0C39A19C-F6F0-45C8-88AB-3118EBB156E1}"/>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45" name="Text Box 2914">
          <a:extLst>
            <a:ext uri="{FF2B5EF4-FFF2-40B4-BE49-F238E27FC236}">
              <a16:creationId xmlns:a16="http://schemas.microsoft.com/office/drawing/2014/main" id="{7FA21593-380D-4CCE-90E6-87A771B2D01B}"/>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46" name="Text Box 2915">
          <a:extLst>
            <a:ext uri="{FF2B5EF4-FFF2-40B4-BE49-F238E27FC236}">
              <a16:creationId xmlns:a16="http://schemas.microsoft.com/office/drawing/2014/main" id="{CC7A5C01-C0C0-4347-83AD-57209C86CECF}"/>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47" name="Text Box 2916">
          <a:extLst>
            <a:ext uri="{FF2B5EF4-FFF2-40B4-BE49-F238E27FC236}">
              <a16:creationId xmlns:a16="http://schemas.microsoft.com/office/drawing/2014/main" id="{9B5BA309-3FE6-4070-ADBE-8AF9C4F8A923}"/>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48" name="Text Box 2917">
          <a:extLst>
            <a:ext uri="{FF2B5EF4-FFF2-40B4-BE49-F238E27FC236}">
              <a16:creationId xmlns:a16="http://schemas.microsoft.com/office/drawing/2014/main" id="{84945953-80F7-4E67-BD46-9CC662A39C1E}"/>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49" name="Text Box 2914">
          <a:extLst>
            <a:ext uri="{FF2B5EF4-FFF2-40B4-BE49-F238E27FC236}">
              <a16:creationId xmlns:a16="http://schemas.microsoft.com/office/drawing/2014/main" id="{D806E2AE-44E7-4AA4-937B-A3A53F547860}"/>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50" name="Text Box 2915">
          <a:extLst>
            <a:ext uri="{FF2B5EF4-FFF2-40B4-BE49-F238E27FC236}">
              <a16:creationId xmlns:a16="http://schemas.microsoft.com/office/drawing/2014/main" id="{2CBB5781-E2E9-4015-90AB-A81EDA788D7C}"/>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51" name="Text Box 2916">
          <a:extLst>
            <a:ext uri="{FF2B5EF4-FFF2-40B4-BE49-F238E27FC236}">
              <a16:creationId xmlns:a16="http://schemas.microsoft.com/office/drawing/2014/main" id="{0F0AD071-F449-46E6-985F-5ADBA2E5352C}"/>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52" name="Text Box 2917">
          <a:extLst>
            <a:ext uri="{FF2B5EF4-FFF2-40B4-BE49-F238E27FC236}">
              <a16:creationId xmlns:a16="http://schemas.microsoft.com/office/drawing/2014/main" id="{5475A94E-3229-45D6-8E51-9953708898D1}"/>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53" name="Text Box 2918">
          <a:extLst>
            <a:ext uri="{FF2B5EF4-FFF2-40B4-BE49-F238E27FC236}">
              <a16:creationId xmlns:a16="http://schemas.microsoft.com/office/drawing/2014/main" id="{2B2CAB28-1394-49A9-9630-92F5BAE81454}"/>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54" name="Text Box 2914">
          <a:extLst>
            <a:ext uri="{FF2B5EF4-FFF2-40B4-BE49-F238E27FC236}">
              <a16:creationId xmlns:a16="http://schemas.microsoft.com/office/drawing/2014/main" id="{2939DA88-FB58-4291-A85E-D5D4D57E7074}"/>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55" name="Text Box 2915">
          <a:extLst>
            <a:ext uri="{FF2B5EF4-FFF2-40B4-BE49-F238E27FC236}">
              <a16:creationId xmlns:a16="http://schemas.microsoft.com/office/drawing/2014/main" id="{2DE1899E-42E4-4E1F-918F-E9B804247EFA}"/>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56" name="Text Box 2916">
          <a:extLst>
            <a:ext uri="{FF2B5EF4-FFF2-40B4-BE49-F238E27FC236}">
              <a16:creationId xmlns:a16="http://schemas.microsoft.com/office/drawing/2014/main" id="{C66FA056-9E3E-4085-A48B-94D682F6C7E0}"/>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57" name="Text Box 2917">
          <a:extLst>
            <a:ext uri="{FF2B5EF4-FFF2-40B4-BE49-F238E27FC236}">
              <a16:creationId xmlns:a16="http://schemas.microsoft.com/office/drawing/2014/main" id="{AA222B0D-419F-4500-97E1-FB7EE275C8D7}"/>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58" name="Text Box 2914">
          <a:extLst>
            <a:ext uri="{FF2B5EF4-FFF2-40B4-BE49-F238E27FC236}">
              <a16:creationId xmlns:a16="http://schemas.microsoft.com/office/drawing/2014/main" id="{44F0CBD9-A591-450B-87B3-DD5D450D1A92}"/>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59" name="Text Box 2915">
          <a:extLst>
            <a:ext uri="{FF2B5EF4-FFF2-40B4-BE49-F238E27FC236}">
              <a16:creationId xmlns:a16="http://schemas.microsoft.com/office/drawing/2014/main" id="{05AEAB57-91FF-44CE-A0BD-1F2549AD2020}"/>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60" name="Text Box 2916">
          <a:extLst>
            <a:ext uri="{FF2B5EF4-FFF2-40B4-BE49-F238E27FC236}">
              <a16:creationId xmlns:a16="http://schemas.microsoft.com/office/drawing/2014/main" id="{D78E2B09-C510-4131-84BF-B513036C69BF}"/>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61" name="Text Box 2917">
          <a:extLst>
            <a:ext uri="{FF2B5EF4-FFF2-40B4-BE49-F238E27FC236}">
              <a16:creationId xmlns:a16="http://schemas.microsoft.com/office/drawing/2014/main" id="{B1A4EE93-F7E3-43E0-8DE0-FDC6B2B03424}"/>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62" name="Text Box 2918">
          <a:extLst>
            <a:ext uri="{FF2B5EF4-FFF2-40B4-BE49-F238E27FC236}">
              <a16:creationId xmlns:a16="http://schemas.microsoft.com/office/drawing/2014/main" id="{40A16FD8-C282-40DB-A412-D52A07F74744}"/>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63" name="Text Box 2914">
          <a:extLst>
            <a:ext uri="{FF2B5EF4-FFF2-40B4-BE49-F238E27FC236}">
              <a16:creationId xmlns:a16="http://schemas.microsoft.com/office/drawing/2014/main" id="{915413B3-009F-44B9-A78F-82FAB27D632D}"/>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64" name="Text Box 2915">
          <a:extLst>
            <a:ext uri="{FF2B5EF4-FFF2-40B4-BE49-F238E27FC236}">
              <a16:creationId xmlns:a16="http://schemas.microsoft.com/office/drawing/2014/main" id="{ACE68666-4B2A-42AD-939E-CC872236018C}"/>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65" name="Text Box 2916">
          <a:extLst>
            <a:ext uri="{FF2B5EF4-FFF2-40B4-BE49-F238E27FC236}">
              <a16:creationId xmlns:a16="http://schemas.microsoft.com/office/drawing/2014/main" id="{B42F41D8-2C61-4B88-97D1-73CD2BCF7B4A}"/>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66" name="Text Box 2917">
          <a:extLst>
            <a:ext uri="{FF2B5EF4-FFF2-40B4-BE49-F238E27FC236}">
              <a16:creationId xmlns:a16="http://schemas.microsoft.com/office/drawing/2014/main" id="{3F9B48D4-72D3-49BD-8380-5990C4D83DF8}"/>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67" name="Text Box 2918">
          <a:extLst>
            <a:ext uri="{FF2B5EF4-FFF2-40B4-BE49-F238E27FC236}">
              <a16:creationId xmlns:a16="http://schemas.microsoft.com/office/drawing/2014/main" id="{CF3576EE-4D90-4192-9EF8-B1B4F7090DF8}"/>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68" name="Text Box 2914">
          <a:extLst>
            <a:ext uri="{FF2B5EF4-FFF2-40B4-BE49-F238E27FC236}">
              <a16:creationId xmlns:a16="http://schemas.microsoft.com/office/drawing/2014/main" id="{9FF60B0E-52E4-480B-A842-D6F716A3C93E}"/>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69" name="Text Box 2915">
          <a:extLst>
            <a:ext uri="{FF2B5EF4-FFF2-40B4-BE49-F238E27FC236}">
              <a16:creationId xmlns:a16="http://schemas.microsoft.com/office/drawing/2014/main" id="{CF494586-340F-4C8E-877E-C65112AE8F1D}"/>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70" name="Text Box 2916">
          <a:extLst>
            <a:ext uri="{FF2B5EF4-FFF2-40B4-BE49-F238E27FC236}">
              <a16:creationId xmlns:a16="http://schemas.microsoft.com/office/drawing/2014/main" id="{51106622-1F5D-4DC6-96DE-B306E49074B8}"/>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71" name="Text Box 2917">
          <a:extLst>
            <a:ext uri="{FF2B5EF4-FFF2-40B4-BE49-F238E27FC236}">
              <a16:creationId xmlns:a16="http://schemas.microsoft.com/office/drawing/2014/main" id="{668AD3AF-62AB-4F94-8F7C-AFFFB3DB7DDF}"/>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72" name="Text Box 2918">
          <a:extLst>
            <a:ext uri="{FF2B5EF4-FFF2-40B4-BE49-F238E27FC236}">
              <a16:creationId xmlns:a16="http://schemas.microsoft.com/office/drawing/2014/main" id="{06BA3DC1-0BB8-40F8-971B-DEB54B4EA54A}"/>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73" name="Text Box 2914">
          <a:extLst>
            <a:ext uri="{FF2B5EF4-FFF2-40B4-BE49-F238E27FC236}">
              <a16:creationId xmlns:a16="http://schemas.microsoft.com/office/drawing/2014/main" id="{6495A52A-193E-4F4F-9EA1-623F7103ED8A}"/>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74" name="Text Box 2915">
          <a:extLst>
            <a:ext uri="{FF2B5EF4-FFF2-40B4-BE49-F238E27FC236}">
              <a16:creationId xmlns:a16="http://schemas.microsoft.com/office/drawing/2014/main" id="{BDFA59F1-0DA8-4286-BDAF-A623E0C97CED}"/>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75" name="Text Box 2916">
          <a:extLst>
            <a:ext uri="{FF2B5EF4-FFF2-40B4-BE49-F238E27FC236}">
              <a16:creationId xmlns:a16="http://schemas.microsoft.com/office/drawing/2014/main" id="{78745037-FA41-48EE-88F3-5356A738F956}"/>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76" name="Text Box 2917">
          <a:extLst>
            <a:ext uri="{FF2B5EF4-FFF2-40B4-BE49-F238E27FC236}">
              <a16:creationId xmlns:a16="http://schemas.microsoft.com/office/drawing/2014/main" id="{FDBCDE24-BAB4-4FEB-A7E2-CFB219E4D7FF}"/>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77" name="Text Box 2918">
          <a:extLst>
            <a:ext uri="{FF2B5EF4-FFF2-40B4-BE49-F238E27FC236}">
              <a16:creationId xmlns:a16="http://schemas.microsoft.com/office/drawing/2014/main" id="{AE7F0174-FC85-4F5D-94CF-6F2930787864}"/>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78" name="Text Box 2914">
          <a:extLst>
            <a:ext uri="{FF2B5EF4-FFF2-40B4-BE49-F238E27FC236}">
              <a16:creationId xmlns:a16="http://schemas.microsoft.com/office/drawing/2014/main" id="{7BF38B69-2061-4418-9351-C7A12ACFCAA0}"/>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79" name="Text Box 2915">
          <a:extLst>
            <a:ext uri="{FF2B5EF4-FFF2-40B4-BE49-F238E27FC236}">
              <a16:creationId xmlns:a16="http://schemas.microsoft.com/office/drawing/2014/main" id="{DEB96D6C-1FFA-49CD-A289-8A615AC377B0}"/>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80" name="Text Box 2916">
          <a:extLst>
            <a:ext uri="{FF2B5EF4-FFF2-40B4-BE49-F238E27FC236}">
              <a16:creationId xmlns:a16="http://schemas.microsoft.com/office/drawing/2014/main" id="{634AC33F-82D7-4A58-A171-A866B74CB15B}"/>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81" name="Text Box 2917">
          <a:extLst>
            <a:ext uri="{FF2B5EF4-FFF2-40B4-BE49-F238E27FC236}">
              <a16:creationId xmlns:a16="http://schemas.microsoft.com/office/drawing/2014/main" id="{C2196162-19AB-48D5-A1AA-ACB44B4EDDA9}"/>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82" name="Text Box 2918">
          <a:extLst>
            <a:ext uri="{FF2B5EF4-FFF2-40B4-BE49-F238E27FC236}">
              <a16:creationId xmlns:a16="http://schemas.microsoft.com/office/drawing/2014/main" id="{933E3AC6-A501-42C8-A926-61F347EF517E}"/>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83" name="Text Box 2914">
          <a:extLst>
            <a:ext uri="{FF2B5EF4-FFF2-40B4-BE49-F238E27FC236}">
              <a16:creationId xmlns:a16="http://schemas.microsoft.com/office/drawing/2014/main" id="{00452803-81A8-4429-A705-6C1248B3C3EA}"/>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84" name="Text Box 2915">
          <a:extLst>
            <a:ext uri="{FF2B5EF4-FFF2-40B4-BE49-F238E27FC236}">
              <a16:creationId xmlns:a16="http://schemas.microsoft.com/office/drawing/2014/main" id="{3C118F6C-8048-4B89-BE78-C5705AEDE5A9}"/>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85" name="Text Box 2916">
          <a:extLst>
            <a:ext uri="{FF2B5EF4-FFF2-40B4-BE49-F238E27FC236}">
              <a16:creationId xmlns:a16="http://schemas.microsoft.com/office/drawing/2014/main" id="{CBEC1B61-D3C5-4DCF-BCB7-79B99E8BEFDF}"/>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86" name="Text Box 2917">
          <a:extLst>
            <a:ext uri="{FF2B5EF4-FFF2-40B4-BE49-F238E27FC236}">
              <a16:creationId xmlns:a16="http://schemas.microsoft.com/office/drawing/2014/main" id="{31F6142C-DD9C-4E19-A803-A38AB8217335}"/>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187" name="Text Box 2918">
          <a:extLst>
            <a:ext uri="{FF2B5EF4-FFF2-40B4-BE49-F238E27FC236}">
              <a16:creationId xmlns:a16="http://schemas.microsoft.com/office/drawing/2014/main" id="{71D5148B-F01F-4C46-B3E6-B582D768926D}"/>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88" name="Text Box 2914">
          <a:extLst>
            <a:ext uri="{FF2B5EF4-FFF2-40B4-BE49-F238E27FC236}">
              <a16:creationId xmlns:a16="http://schemas.microsoft.com/office/drawing/2014/main" id="{4356CF0B-7F36-401A-9C66-F8A7438E96BF}"/>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89" name="Text Box 2915">
          <a:extLst>
            <a:ext uri="{FF2B5EF4-FFF2-40B4-BE49-F238E27FC236}">
              <a16:creationId xmlns:a16="http://schemas.microsoft.com/office/drawing/2014/main" id="{75432288-43E3-4387-AD06-B2120FE61B62}"/>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90" name="Text Box 2916">
          <a:extLst>
            <a:ext uri="{FF2B5EF4-FFF2-40B4-BE49-F238E27FC236}">
              <a16:creationId xmlns:a16="http://schemas.microsoft.com/office/drawing/2014/main" id="{92011622-8AE6-459C-8A97-1BB97A5CFE3F}"/>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91" name="Text Box 2917">
          <a:extLst>
            <a:ext uri="{FF2B5EF4-FFF2-40B4-BE49-F238E27FC236}">
              <a16:creationId xmlns:a16="http://schemas.microsoft.com/office/drawing/2014/main" id="{A05D245D-316E-4E91-B194-9847263D20CA}"/>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92" name="Text Box 2918">
          <a:extLst>
            <a:ext uri="{FF2B5EF4-FFF2-40B4-BE49-F238E27FC236}">
              <a16:creationId xmlns:a16="http://schemas.microsoft.com/office/drawing/2014/main" id="{FE15E569-4357-441D-8D83-DAF3A63577BB}"/>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93" name="Text Box 2914">
          <a:extLst>
            <a:ext uri="{FF2B5EF4-FFF2-40B4-BE49-F238E27FC236}">
              <a16:creationId xmlns:a16="http://schemas.microsoft.com/office/drawing/2014/main" id="{71F2329E-A995-4E5C-8A89-C3F895666B22}"/>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94" name="Text Box 2915">
          <a:extLst>
            <a:ext uri="{FF2B5EF4-FFF2-40B4-BE49-F238E27FC236}">
              <a16:creationId xmlns:a16="http://schemas.microsoft.com/office/drawing/2014/main" id="{986B10C7-1800-4B32-A6DD-979E0CA5B126}"/>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95" name="Text Box 2916">
          <a:extLst>
            <a:ext uri="{FF2B5EF4-FFF2-40B4-BE49-F238E27FC236}">
              <a16:creationId xmlns:a16="http://schemas.microsoft.com/office/drawing/2014/main" id="{6DC43E27-AFAC-49D9-A2A0-DEB54F59162A}"/>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96" name="Text Box 2917">
          <a:extLst>
            <a:ext uri="{FF2B5EF4-FFF2-40B4-BE49-F238E27FC236}">
              <a16:creationId xmlns:a16="http://schemas.microsoft.com/office/drawing/2014/main" id="{4A91AB7B-404E-4DEC-9D8B-18A3C9C93425}"/>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97" name="Text Box 2914">
          <a:extLst>
            <a:ext uri="{FF2B5EF4-FFF2-40B4-BE49-F238E27FC236}">
              <a16:creationId xmlns:a16="http://schemas.microsoft.com/office/drawing/2014/main" id="{9646671A-65F3-4C29-A33E-372233C5ECAF}"/>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98" name="Text Box 2915">
          <a:extLst>
            <a:ext uri="{FF2B5EF4-FFF2-40B4-BE49-F238E27FC236}">
              <a16:creationId xmlns:a16="http://schemas.microsoft.com/office/drawing/2014/main" id="{E9228E2B-CDC7-4408-AE65-980A8DF13DA6}"/>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199" name="Text Box 2916">
          <a:extLst>
            <a:ext uri="{FF2B5EF4-FFF2-40B4-BE49-F238E27FC236}">
              <a16:creationId xmlns:a16="http://schemas.microsoft.com/office/drawing/2014/main" id="{71ACC7CD-9C90-45B9-805F-16E363C96FEF}"/>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200" name="Text Box 2917">
          <a:extLst>
            <a:ext uri="{FF2B5EF4-FFF2-40B4-BE49-F238E27FC236}">
              <a16:creationId xmlns:a16="http://schemas.microsoft.com/office/drawing/2014/main" id="{A56B34F4-062B-425A-8F6E-E49AE92C1532}"/>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201" name="Text Box 2918">
          <a:extLst>
            <a:ext uri="{FF2B5EF4-FFF2-40B4-BE49-F238E27FC236}">
              <a16:creationId xmlns:a16="http://schemas.microsoft.com/office/drawing/2014/main" id="{3CF15E10-73AB-43F6-8B46-DDE91FAE2A36}"/>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202" name="Text Box 2914">
          <a:extLst>
            <a:ext uri="{FF2B5EF4-FFF2-40B4-BE49-F238E27FC236}">
              <a16:creationId xmlns:a16="http://schemas.microsoft.com/office/drawing/2014/main" id="{B3A2EB5F-0601-44CC-BF28-3AE97F12ED5D}"/>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203" name="Text Box 2915">
          <a:extLst>
            <a:ext uri="{FF2B5EF4-FFF2-40B4-BE49-F238E27FC236}">
              <a16:creationId xmlns:a16="http://schemas.microsoft.com/office/drawing/2014/main" id="{5C7B2153-2E80-40D9-9862-B00B55A8C215}"/>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204" name="Text Box 2916">
          <a:extLst>
            <a:ext uri="{FF2B5EF4-FFF2-40B4-BE49-F238E27FC236}">
              <a16:creationId xmlns:a16="http://schemas.microsoft.com/office/drawing/2014/main" id="{1BD158D7-F4D7-4997-8407-A9781D6FB033}"/>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205" name="Text Box 2917">
          <a:extLst>
            <a:ext uri="{FF2B5EF4-FFF2-40B4-BE49-F238E27FC236}">
              <a16:creationId xmlns:a16="http://schemas.microsoft.com/office/drawing/2014/main" id="{0AB334A8-6809-4038-B5F3-80AD93BE2525}"/>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206" name="Text Box 2914">
          <a:extLst>
            <a:ext uri="{FF2B5EF4-FFF2-40B4-BE49-F238E27FC236}">
              <a16:creationId xmlns:a16="http://schemas.microsoft.com/office/drawing/2014/main" id="{7E9D690C-ADC6-4C9E-81F0-AB12EA1BBAEA}"/>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207" name="Text Box 2915">
          <a:extLst>
            <a:ext uri="{FF2B5EF4-FFF2-40B4-BE49-F238E27FC236}">
              <a16:creationId xmlns:a16="http://schemas.microsoft.com/office/drawing/2014/main" id="{527D0EC9-9423-4B8A-A280-E86DE890484D}"/>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208" name="Text Box 2916">
          <a:extLst>
            <a:ext uri="{FF2B5EF4-FFF2-40B4-BE49-F238E27FC236}">
              <a16:creationId xmlns:a16="http://schemas.microsoft.com/office/drawing/2014/main" id="{C3BA1236-0FF6-40D6-B0DC-AE4F778C7755}"/>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209" name="Text Box 2917">
          <a:extLst>
            <a:ext uri="{FF2B5EF4-FFF2-40B4-BE49-F238E27FC236}">
              <a16:creationId xmlns:a16="http://schemas.microsoft.com/office/drawing/2014/main" id="{E2BA955B-F1B1-45D4-8DB1-0FF8D53CAB2C}"/>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210" name="Text Box 2918">
          <a:extLst>
            <a:ext uri="{FF2B5EF4-FFF2-40B4-BE49-F238E27FC236}">
              <a16:creationId xmlns:a16="http://schemas.microsoft.com/office/drawing/2014/main" id="{D0865689-D8BB-4966-901C-10A4F72EA5F9}"/>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211" name="Text Box 2914">
          <a:extLst>
            <a:ext uri="{FF2B5EF4-FFF2-40B4-BE49-F238E27FC236}">
              <a16:creationId xmlns:a16="http://schemas.microsoft.com/office/drawing/2014/main" id="{12DF9A6C-7F97-4271-B2BC-B8FEEB8E80E5}"/>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212" name="Text Box 2915">
          <a:extLst>
            <a:ext uri="{FF2B5EF4-FFF2-40B4-BE49-F238E27FC236}">
              <a16:creationId xmlns:a16="http://schemas.microsoft.com/office/drawing/2014/main" id="{88777D83-91E1-4AC4-A839-3784100AA360}"/>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213" name="Text Box 2916">
          <a:extLst>
            <a:ext uri="{FF2B5EF4-FFF2-40B4-BE49-F238E27FC236}">
              <a16:creationId xmlns:a16="http://schemas.microsoft.com/office/drawing/2014/main" id="{AE0F58C2-A448-4FA5-BAC9-2E36536CDA21}"/>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214" name="Text Box 2917">
          <a:extLst>
            <a:ext uri="{FF2B5EF4-FFF2-40B4-BE49-F238E27FC236}">
              <a16:creationId xmlns:a16="http://schemas.microsoft.com/office/drawing/2014/main" id="{43009053-AAE6-456D-B690-9588643A6539}"/>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04775"/>
    <xdr:sp macro="" textlink="">
      <xdr:nvSpPr>
        <xdr:cNvPr id="1215" name="Text Box 2918">
          <a:extLst>
            <a:ext uri="{FF2B5EF4-FFF2-40B4-BE49-F238E27FC236}">
              <a16:creationId xmlns:a16="http://schemas.microsoft.com/office/drawing/2014/main" id="{BB606BE8-5952-450B-81ED-3AD4889D69EB}"/>
            </a:ext>
          </a:extLst>
        </xdr:cNvPr>
        <xdr:cNvSpPr txBox="1">
          <a:spLocks noChangeArrowheads="1"/>
        </xdr:cNvSpPr>
      </xdr:nvSpPr>
      <xdr:spPr bwMode="auto">
        <a:xfrm>
          <a:off x="1600200" y="524827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216" name="Text Box 2914">
          <a:extLst>
            <a:ext uri="{FF2B5EF4-FFF2-40B4-BE49-F238E27FC236}">
              <a16:creationId xmlns:a16="http://schemas.microsoft.com/office/drawing/2014/main" id="{DE038B9D-0711-492C-8978-C042CEAB564E}"/>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217" name="Text Box 2915">
          <a:extLst>
            <a:ext uri="{FF2B5EF4-FFF2-40B4-BE49-F238E27FC236}">
              <a16:creationId xmlns:a16="http://schemas.microsoft.com/office/drawing/2014/main" id="{8CC1FB42-4430-451B-8D2A-74ABF71F5154}"/>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218" name="Text Box 2916">
          <a:extLst>
            <a:ext uri="{FF2B5EF4-FFF2-40B4-BE49-F238E27FC236}">
              <a16:creationId xmlns:a16="http://schemas.microsoft.com/office/drawing/2014/main" id="{EF68EA7C-E98E-4E3A-861D-BD2BDC09AE22}"/>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219" name="Text Box 2917">
          <a:extLst>
            <a:ext uri="{FF2B5EF4-FFF2-40B4-BE49-F238E27FC236}">
              <a16:creationId xmlns:a16="http://schemas.microsoft.com/office/drawing/2014/main" id="{7FAF7F1A-E210-4F6A-A36E-CBD0B7EDF3B9}"/>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220" name="Text Box 2918">
          <a:extLst>
            <a:ext uri="{FF2B5EF4-FFF2-40B4-BE49-F238E27FC236}">
              <a16:creationId xmlns:a16="http://schemas.microsoft.com/office/drawing/2014/main" id="{E9EBD44F-67A3-4F16-B661-5715B9557BC8}"/>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221" name="Text Box 2914">
          <a:extLst>
            <a:ext uri="{FF2B5EF4-FFF2-40B4-BE49-F238E27FC236}">
              <a16:creationId xmlns:a16="http://schemas.microsoft.com/office/drawing/2014/main" id="{411AA74A-0362-4BBB-9CA6-C5D0A9A81AAE}"/>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222" name="Text Box 2915">
          <a:extLst>
            <a:ext uri="{FF2B5EF4-FFF2-40B4-BE49-F238E27FC236}">
              <a16:creationId xmlns:a16="http://schemas.microsoft.com/office/drawing/2014/main" id="{58C697C6-A7B7-4956-861F-9A72C7835DE1}"/>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223" name="Text Box 2916">
          <a:extLst>
            <a:ext uri="{FF2B5EF4-FFF2-40B4-BE49-F238E27FC236}">
              <a16:creationId xmlns:a16="http://schemas.microsoft.com/office/drawing/2014/main" id="{57CE8CF8-9681-404D-A1E2-E7C30D2A1C6D}"/>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224" name="Text Box 2917">
          <a:extLst>
            <a:ext uri="{FF2B5EF4-FFF2-40B4-BE49-F238E27FC236}">
              <a16:creationId xmlns:a16="http://schemas.microsoft.com/office/drawing/2014/main" id="{B6EB70C7-3845-478F-80FC-F6E2F3CABCBA}"/>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171450"/>
    <xdr:sp macro="" textlink="">
      <xdr:nvSpPr>
        <xdr:cNvPr id="1225" name="Text Box 2918">
          <a:extLst>
            <a:ext uri="{FF2B5EF4-FFF2-40B4-BE49-F238E27FC236}">
              <a16:creationId xmlns:a16="http://schemas.microsoft.com/office/drawing/2014/main" id="{BEAE02D3-5F29-4370-A8D5-3BB3D2DF999F}"/>
            </a:ext>
          </a:extLst>
        </xdr:cNvPr>
        <xdr:cNvSpPr txBox="1">
          <a:spLocks noChangeArrowheads="1"/>
        </xdr:cNvSpPr>
      </xdr:nvSpPr>
      <xdr:spPr bwMode="auto">
        <a:xfrm>
          <a:off x="1600200" y="524827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5349"/>
    <xdr:sp macro="" textlink="">
      <xdr:nvSpPr>
        <xdr:cNvPr id="1226" name="Text Box 5">
          <a:extLst>
            <a:ext uri="{FF2B5EF4-FFF2-40B4-BE49-F238E27FC236}">
              <a16:creationId xmlns:a16="http://schemas.microsoft.com/office/drawing/2014/main" id="{A8472F8C-CCA9-4C28-B8F2-A002C58631C0}"/>
            </a:ext>
          </a:extLst>
        </xdr:cNvPr>
        <xdr:cNvSpPr txBox="1">
          <a:spLocks noChangeArrowheads="1"/>
        </xdr:cNvSpPr>
      </xdr:nvSpPr>
      <xdr:spPr bwMode="auto">
        <a:xfrm>
          <a:off x="1600200" y="524827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5349"/>
    <xdr:sp macro="" textlink="">
      <xdr:nvSpPr>
        <xdr:cNvPr id="1227" name="Text Box 6">
          <a:extLst>
            <a:ext uri="{FF2B5EF4-FFF2-40B4-BE49-F238E27FC236}">
              <a16:creationId xmlns:a16="http://schemas.microsoft.com/office/drawing/2014/main" id="{28753E40-484B-485E-A727-465EA7E55A94}"/>
            </a:ext>
          </a:extLst>
        </xdr:cNvPr>
        <xdr:cNvSpPr txBox="1">
          <a:spLocks noChangeArrowheads="1"/>
        </xdr:cNvSpPr>
      </xdr:nvSpPr>
      <xdr:spPr bwMode="auto">
        <a:xfrm>
          <a:off x="1600200" y="524827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5349"/>
    <xdr:sp macro="" textlink="">
      <xdr:nvSpPr>
        <xdr:cNvPr id="1228" name="Text Box 7">
          <a:extLst>
            <a:ext uri="{FF2B5EF4-FFF2-40B4-BE49-F238E27FC236}">
              <a16:creationId xmlns:a16="http://schemas.microsoft.com/office/drawing/2014/main" id="{764CD437-C67C-4A82-B9DC-E81785B16A1B}"/>
            </a:ext>
          </a:extLst>
        </xdr:cNvPr>
        <xdr:cNvSpPr txBox="1">
          <a:spLocks noChangeArrowheads="1"/>
        </xdr:cNvSpPr>
      </xdr:nvSpPr>
      <xdr:spPr bwMode="auto">
        <a:xfrm>
          <a:off x="1600200" y="524827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5349"/>
    <xdr:sp macro="" textlink="">
      <xdr:nvSpPr>
        <xdr:cNvPr id="1229" name="Text Box 8">
          <a:extLst>
            <a:ext uri="{FF2B5EF4-FFF2-40B4-BE49-F238E27FC236}">
              <a16:creationId xmlns:a16="http://schemas.microsoft.com/office/drawing/2014/main" id="{ADAA3510-05BC-4189-ABA1-35A79CEDC956}"/>
            </a:ext>
          </a:extLst>
        </xdr:cNvPr>
        <xdr:cNvSpPr txBox="1">
          <a:spLocks noChangeArrowheads="1"/>
        </xdr:cNvSpPr>
      </xdr:nvSpPr>
      <xdr:spPr bwMode="auto">
        <a:xfrm>
          <a:off x="1600200" y="524827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5349"/>
    <xdr:sp macro="" textlink="">
      <xdr:nvSpPr>
        <xdr:cNvPr id="1230" name="Text Box 9">
          <a:extLst>
            <a:ext uri="{FF2B5EF4-FFF2-40B4-BE49-F238E27FC236}">
              <a16:creationId xmlns:a16="http://schemas.microsoft.com/office/drawing/2014/main" id="{183F523D-E1A9-4E21-AB3B-232F3C37C040}"/>
            </a:ext>
          </a:extLst>
        </xdr:cNvPr>
        <xdr:cNvSpPr txBox="1">
          <a:spLocks noChangeArrowheads="1"/>
        </xdr:cNvSpPr>
      </xdr:nvSpPr>
      <xdr:spPr bwMode="auto">
        <a:xfrm>
          <a:off x="1600200" y="524827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5349"/>
    <xdr:sp macro="" textlink="">
      <xdr:nvSpPr>
        <xdr:cNvPr id="1231" name="Text Box 5">
          <a:extLst>
            <a:ext uri="{FF2B5EF4-FFF2-40B4-BE49-F238E27FC236}">
              <a16:creationId xmlns:a16="http://schemas.microsoft.com/office/drawing/2014/main" id="{9CD85B52-740E-4EFC-968E-204918E47084}"/>
            </a:ext>
          </a:extLst>
        </xdr:cNvPr>
        <xdr:cNvSpPr txBox="1">
          <a:spLocks noChangeArrowheads="1"/>
        </xdr:cNvSpPr>
      </xdr:nvSpPr>
      <xdr:spPr bwMode="auto">
        <a:xfrm>
          <a:off x="1600200" y="524827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5349"/>
    <xdr:sp macro="" textlink="">
      <xdr:nvSpPr>
        <xdr:cNvPr id="1232" name="Text Box 6">
          <a:extLst>
            <a:ext uri="{FF2B5EF4-FFF2-40B4-BE49-F238E27FC236}">
              <a16:creationId xmlns:a16="http://schemas.microsoft.com/office/drawing/2014/main" id="{8A0BF502-EDD2-497D-89BC-98FEF5E7C20F}"/>
            </a:ext>
          </a:extLst>
        </xdr:cNvPr>
        <xdr:cNvSpPr txBox="1">
          <a:spLocks noChangeArrowheads="1"/>
        </xdr:cNvSpPr>
      </xdr:nvSpPr>
      <xdr:spPr bwMode="auto">
        <a:xfrm>
          <a:off x="1600200" y="524827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5349"/>
    <xdr:sp macro="" textlink="">
      <xdr:nvSpPr>
        <xdr:cNvPr id="1233" name="Text Box 7">
          <a:extLst>
            <a:ext uri="{FF2B5EF4-FFF2-40B4-BE49-F238E27FC236}">
              <a16:creationId xmlns:a16="http://schemas.microsoft.com/office/drawing/2014/main" id="{9BBD0A37-DCAA-4F5C-9D95-499CDF0D6F0F}"/>
            </a:ext>
          </a:extLst>
        </xdr:cNvPr>
        <xdr:cNvSpPr txBox="1">
          <a:spLocks noChangeArrowheads="1"/>
        </xdr:cNvSpPr>
      </xdr:nvSpPr>
      <xdr:spPr bwMode="auto">
        <a:xfrm>
          <a:off x="1600200" y="524827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5349"/>
    <xdr:sp macro="" textlink="">
      <xdr:nvSpPr>
        <xdr:cNvPr id="1234" name="Text Box 8">
          <a:extLst>
            <a:ext uri="{FF2B5EF4-FFF2-40B4-BE49-F238E27FC236}">
              <a16:creationId xmlns:a16="http://schemas.microsoft.com/office/drawing/2014/main" id="{B1021D49-6502-400D-8C8A-5F147D05E189}"/>
            </a:ext>
          </a:extLst>
        </xdr:cNvPr>
        <xdr:cNvSpPr txBox="1">
          <a:spLocks noChangeArrowheads="1"/>
        </xdr:cNvSpPr>
      </xdr:nvSpPr>
      <xdr:spPr bwMode="auto">
        <a:xfrm>
          <a:off x="1600200" y="524827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5349"/>
    <xdr:sp macro="" textlink="">
      <xdr:nvSpPr>
        <xdr:cNvPr id="1235" name="Text Box 9">
          <a:extLst>
            <a:ext uri="{FF2B5EF4-FFF2-40B4-BE49-F238E27FC236}">
              <a16:creationId xmlns:a16="http://schemas.microsoft.com/office/drawing/2014/main" id="{58D6FF4F-731B-41BE-9900-E6373180711E}"/>
            </a:ext>
          </a:extLst>
        </xdr:cNvPr>
        <xdr:cNvSpPr txBox="1">
          <a:spLocks noChangeArrowheads="1"/>
        </xdr:cNvSpPr>
      </xdr:nvSpPr>
      <xdr:spPr bwMode="auto">
        <a:xfrm>
          <a:off x="1600200" y="524827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5349"/>
    <xdr:sp macro="" textlink="">
      <xdr:nvSpPr>
        <xdr:cNvPr id="1236" name="Text Box 10">
          <a:extLst>
            <a:ext uri="{FF2B5EF4-FFF2-40B4-BE49-F238E27FC236}">
              <a16:creationId xmlns:a16="http://schemas.microsoft.com/office/drawing/2014/main" id="{28E3A0E1-C68A-4D7B-B43D-2E4B1BAC4809}"/>
            </a:ext>
          </a:extLst>
        </xdr:cNvPr>
        <xdr:cNvSpPr txBox="1">
          <a:spLocks noChangeArrowheads="1"/>
        </xdr:cNvSpPr>
      </xdr:nvSpPr>
      <xdr:spPr bwMode="auto">
        <a:xfrm>
          <a:off x="1600200" y="524827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77371"/>
    <xdr:sp macro="" textlink="">
      <xdr:nvSpPr>
        <xdr:cNvPr id="1237" name="Text Box 10">
          <a:extLst>
            <a:ext uri="{FF2B5EF4-FFF2-40B4-BE49-F238E27FC236}">
              <a16:creationId xmlns:a16="http://schemas.microsoft.com/office/drawing/2014/main" id="{F2F70C5D-B109-473B-B0BF-532124161563}"/>
            </a:ext>
          </a:extLst>
        </xdr:cNvPr>
        <xdr:cNvSpPr txBox="1">
          <a:spLocks noChangeArrowheads="1"/>
        </xdr:cNvSpPr>
      </xdr:nvSpPr>
      <xdr:spPr bwMode="auto">
        <a:xfrm>
          <a:off x="1600200" y="5248275"/>
          <a:ext cx="0" cy="4773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5349"/>
    <xdr:sp macro="" textlink="">
      <xdr:nvSpPr>
        <xdr:cNvPr id="1238" name="Text Box 5">
          <a:extLst>
            <a:ext uri="{FF2B5EF4-FFF2-40B4-BE49-F238E27FC236}">
              <a16:creationId xmlns:a16="http://schemas.microsoft.com/office/drawing/2014/main" id="{EADCFE80-B997-4F05-8949-2A012B59E71D}"/>
            </a:ext>
          </a:extLst>
        </xdr:cNvPr>
        <xdr:cNvSpPr txBox="1">
          <a:spLocks noChangeArrowheads="1"/>
        </xdr:cNvSpPr>
      </xdr:nvSpPr>
      <xdr:spPr bwMode="auto">
        <a:xfrm>
          <a:off x="1600200" y="524827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5349"/>
    <xdr:sp macro="" textlink="">
      <xdr:nvSpPr>
        <xdr:cNvPr id="1239" name="Text Box 6">
          <a:extLst>
            <a:ext uri="{FF2B5EF4-FFF2-40B4-BE49-F238E27FC236}">
              <a16:creationId xmlns:a16="http://schemas.microsoft.com/office/drawing/2014/main" id="{21B261B9-B46A-4DBF-9EA7-14B0ACE61419}"/>
            </a:ext>
          </a:extLst>
        </xdr:cNvPr>
        <xdr:cNvSpPr txBox="1">
          <a:spLocks noChangeArrowheads="1"/>
        </xdr:cNvSpPr>
      </xdr:nvSpPr>
      <xdr:spPr bwMode="auto">
        <a:xfrm>
          <a:off x="1600200" y="524827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5349"/>
    <xdr:sp macro="" textlink="">
      <xdr:nvSpPr>
        <xdr:cNvPr id="1240" name="Text Box 7">
          <a:extLst>
            <a:ext uri="{FF2B5EF4-FFF2-40B4-BE49-F238E27FC236}">
              <a16:creationId xmlns:a16="http://schemas.microsoft.com/office/drawing/2014/main" id="{30FE44BF-7CB3-415D-9D80-A59C10350B14}"/>
            </a:ext>
          </a:extLst>
        </xdr:cNvPr>
        <xdr:cNvSpPr txBox="1">
          <a:spLocks noChangeArrowheads="1"/>
        </xdr:cNvSpPr>
      </xdr:nvSpPr>
      <xdr:spPr bwMode="auto">
        <a:xfrm>
          <a:off x="1600200" y="524827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5349"/>
    <xdr:sp macro="" textlink="">
      <xdr:nvSpPr>
        <xdr:cNvPr id="1241" name="Text Box 8">
          <a:extLst>
            <a:ext uri="{FF2B5EF4-FFF2-40B4-BE49-F238E27FC236}">
              <a16:creationId xmlns:a16="http://schemas.microsoft.com/office/drawing/2014/main" id="{401A1FA9-A965-47AB-AA85-5AF9575B3C7E}"/>
            </a:ext>
          </a:extLst>
        </xdr:cNvPr>
        <xdr:cNvSpPr txBox="1">
          <a:spLocks noChangeArrowheads="1"/>
        </xdr:cNvSpPr>
      </xdr:nvSpPr>
      <xdr:spPr bwMode="auto">
        <a:xfrm>
          <a:off x="1600200" y="524827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5349"/>
    <xdr:sp macro="" textlink="">
      <xdr:nvSpPr>
        <xdr:cNvPr id="1242" name="Text Box 9">
          <a:extLst>
            <a:ext uri="{FF2B5EF4-FFF2-40B4-BE49-F238E27FC236}">
              <a16:creationId xmlns:a16="http://schemas.microsoft.com/office/drawing/2014/main" id="{FD67C03A-967C-4A0D-A156-9FE97AC3E359}"/>
            </a:ext>
          </a:extLst>
        </xdr:cNvPr>
        <xdr:cNvSpPr txBox="1">
          <a:spLocks noChangeArrowheads="1"/>
        </xdr:cNvSpPr>
      </xdr:nvSpPr>
      <xdr:spPr bwMode="auto">
        <a:xfrm>
          <a:off x="1600200" y="524827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5349"/>
    <xdr:sp macro="" textlink="">
      <xdr:nvSpPr>
        <xdr:cNvPr id="1243" name="Text Box 5">
          <a:extLst>
            <a:ext uri="{FF2B5EF4-FFF2-40B4-BE49-F238E27FC236}">
              <a16:creationId xmlns:a16="http://schemas.microsoft.com/office/drawing/2014/main" id="{A86259BE-AB92-428B-9770-F5DAE9228B51}"/>
            </a:ext>
          </a:extLst>
        </xdr:cNvPr>
        <xdr:cNvSpPr txBox="1">
          <a:spLocks noChangeArrowheads="1"/>
        </xdr:cNvSpPr>
      </xdr:nvSpPr>
      <xdr:spPr bwMode="auto">
        <a:xfrm>
          <a:off x="1600200" y="524827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5349"/>
    <xdr:sp macro="" textlink="">
      <xdr:nvSpPr>
        <xdr:cNvPr id="1244" name="Text Box 6">
          <a:extLst>
            <a:ext uri="{FF2B5EF4-FFF2-40B4-BE49-F238E27FC236}">
              <a16:creationId xmlns:a16="http://schemas.microsoft.com/office/drawing/2014/main" id="{3454D432-65DA-4495-9AA0-F7EE6711F2E0}"/>
            </a:ext>
          </a:extLst>
        </xdr:cNvPr>
        <xdr:cNvSpPr txBox="1">
          <a:spLocks noChangeArrowheads="1"/>
        </xdr:cNvSpPr>
      </xdr:nvSpPr>
      <xdr:spPr bwMode="auto">
        <a:xfrm>
          <a:off x="1600200" y="524827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5349"/>
    <xdr:sp macro="" textlink="">
      <xdr:nvSpPr>
        <xdr:cNvPr id="1245" name="Text Box 7">
          <a:extLst>
            <a:ext uri="{FF2B5EF4-FFF2-40B4-BE49-F238E27FC236}">
              <a16:creationId xmlns:a16="http://schemas.microsoft.com/office/drawing/2014/main" id="{16C35067-ED48-4F96-BDAA-02053ADCB988}"/>
            </a:ext>
          </a:extLst>
        </xdr:cNvPr>
        <xdr:cNvSpPr txBox="1">
          <a:spLocks noChangeArrowheads="1"/>
        </xdr:cNvSpPr>
      </xdr:nvSpPr>
      <xdr:spPr bwMode="auto">
        <a:xfrm>
          <a:off x="1600200" y="524827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5349"/>
    <xdr:sp macro="" textlink="">
      <xdr:nvSpPr>
        <xdr:cNvPr id="1246" name="Text Box 8">
          <a:extLst>
            <a:ext uri="{FF2B5EF4-FFF2-40B4-BE49-F238E27FC236}">
              <a16:creationId xmlns:a16="http://schemas.microsoft.com/office/drawing/2014/main" id="{204D9001-51A1-46D6-AF2F-50659BB28639}"/>
            </a:ext>
          </a:extLst>
        </xdr:cNvPr>
        <xdr:cNvSpPr txBox="1">
          <a:spLocks noChangeArrowheads="1"/>
        </xdr:cNvSpPr>
      </xdr:nvSpPr>
      <xdr:spPr bwMode="auto">
        <a:xfrm>
          <a:off x="1600200" y="524827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5349"/>
    <xdr:sp macro="" textlink="">
      <xdr:nvSpPr>
        <xdr:cNvPr id="1247" name="Text Box 9">
          <a:extLst>
            <a:ext uri="{FF2B5EF4-FFF2-40B4-BE49-F238E27FC236}">
              <a16:creationId xmlns:a16="http://schemas.microsoft.com/office/drawing/2014/main" id="{423AD72A-5A19-4752-B19A-34371A06F674}"/>
            </a:ext>
          </a:extLst>
        </xdr:cNvPr>
        <xdr:cNvSpPr txBox="1">
          <a:spLocks noChangeArrowheads="1"/>
        </xdr:cNvSpPr>
      </xdr:nvSpPr>
      <xdr:spPr bwMode="auto">
        <a:xfrm>
          <a:off x="1600200" y="524827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5349"/>
    <xdr:sp macro="" textlink="">
      <xdr:nvSpPr>
        <xdr:cNvPr id="1248" name="Text Box 10">
          <a:extLst>
            <a:ext uri="{FF2B5EF4-FFF2-40B4-BE49-F238E27FC236}">
              <a16:creationId xmlns:a16="http://schemas.microsoft.com/office/drawing/2014/main" id="{F517588D-76F9-4087-8D83-BDBDDCCE1F4F}"/>
            </a:ext>
          </a:extLst>
        </xdr:cNvPr>
        <xdr:cNvSpPr txBox="1">
          <a:spLocks noChangeArrowheads="1"/>
        </xdr:cNvSpPr>
      </xdr:nvSpPr>
      <xdr:spPr bwMode="auto">
        <a:xfrm>
          <a:off x="1600200" y="524827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15178"/>
    <xdr:sp macro="" textlink="">
      <xdr:nvSpPr>
        <xdr:cNvPr id="1249" name="Text Box 125">
          <a:extLst>
            <a:ext uri="{FF2B5EF4-FFF2-40B4-BE49-F238E27FC236}">
              <a16:creationId xmlns:a16="http://schemas.microsoft.com/office/drawing/2014/main" id="{8F03D431-C2B3-41B1-B64A-66F9953D56E8}"/>
            </a:ext>
          </a:extLst>
        </xdr:cNvPr>
        <xdr:cNvSpPr txBox="1">
          <a:spLocks noChangeArrowheads="1"/>
        </xdr:cNvSpPr>
      </xdr:nvSpPr>
      <xdr:spPr bwMode="auto">
        <a:xfrm>
          <a:off x="1600200" y="524827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15178"/>
    <xdr:sp macro="" textlink="">
      <xdr:nvSpPr>
        <xdr:cNvPr id="1250" name="Text Box 126">
          <a:extLst>
            <a:ext uri="{FF2B5EF4-FFF2-40B4-BE49-F238E27FC236}">
              <a16:creationId xmlns:a16="http://schemas.microsoft.com/office/drawing/2014/main" id="{06751D72-576C-4B46-AAB1-9511220AB321}"/>
            </a:ext>
          </a:extLst>
        </xdr:cNvPr>
        <xdr:cNvSpPr txBox="1">
          <a:spLocks noChangeArrowheads="1"/>
        </xdr:cNvSpPr>
      </xdr:nvSpPr>
      <xdr:spPr bwMode="auto">
        <a:xfrm>
          <a:off x="1600200" y="524827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15178"/>
    <xdr:sp macro="" textlink="">
      <xdr:nvSpPr>
        <xdr:cNvPr id="1251" name="Text Box 127">
          <a:extLst>
            <a:ext uri="{FF2B5EF4-FFF2-40B4-BE49-F238E27FC236}">
              <a16:creationId xmlns:a16="http://schemas.microsoft.com/office/drawing/2014/main" id="{EEBCC930-7328-4F89-BAF8-02AC3A8042EC}"/>
            </a:ext>
          </a:extLst>
        </xdr:cNvPr>
        <xdr:cNvSpPr txBox="1">
          <a:spLocks noChangeArrowheads="1"/>
        </xdr:cNvSpPr>
      </xdr:nvSpPr>
      <xdr:spPr bwMode="auto">
        <a:xfrm>
          <a:off x="1600200" y="524827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15178"/>
    <xdr:sp macro="" textlink="">
      <xdr:nvSpPr>
        <xdr:cNvPr id="1252" name="Text Box 128">
          <a:extLst>
            <a:ext uri="{FF2B5EF4-FFF2-40B4-BE49-F238E27FC236}">
              <a16:creationId xmlns:a16="http://schemas.microsoft.com/office/drawing/2014/main" id="{345169AF-C3F9-4D2B-A3BD-F47423A9A295}"/>
            </a:ext>
          </a:extLst>
        </xdr:cNvPr>
        <xdr:cNvSpPr txBox="1">
          <a:spLocks noChangeArrowheads="1"/>
        </xdr:cNvSpPr>
      </xdr:nvSpPr>
      <xdr:spPr bwMode="auto">
        <a:xfrm>
          <a:off x="1600200" y="524827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15178"/>
    <xdr:sp macro="" textlink="">
      <xdr:nvSpPr>
        <xdr:cNvPr id="1253" name="Text Box 5">
          <a:extLst>
            <a:ext uri="{FF2B5EF4-FFF2-40B4-BE49-F238E27FC236}">
              <a16:creationId xmlns:a16="http://schemas.microsoft.com/office/drawing/2014/main" id="{CE1EBD2B-8855-489E-80D3-1E1C1AC8F6DB}"/>
            </a:ext>
          </a:extLst>
        </xdr:cNvPr>
        <xdr:cNvSpPr txBox="1">
          <a:spLocks noChangeArrowheads="1"/>
        </xdr:cNvSpPr>
      </xdr:nvSpPr>
      <xdr:spPr bwMode="auto">
        <a:xfrm>
          <a:off x="1600200" y="524827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15178"/>
    <xdr:sp macro="" textlink="">
      <xdr:nvSpPr>
        <xdr:cNvPr id="1254" name="Text Box 6">
          <a:extLst>
            <a:ext uri="{FF2B5EF4-FFF2-40B4-BE49-F238E27FC236}">
              <a16:creationId xmlns:a16="http://schemas.microsoft.com/office/drawing/2014/main" id="{7A487827-AF6D-4F0A-9911-3759C4D0563A}"/>
            </a:ext>
          </a:extLst>
        </xdr:cNvPr>
        <xdr:cNvSpPr txBox="1">
          <a:spLocks noChangeArrowheads="1"/>
        </xdr:cNvSpPr>
      </xdr:nvSpPr>
      <xdr:spPr bwMode="auto">
        <a:xfrm>
          <a:off x="1600200" y="524827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15178"/>
    <xdr:sp macro="" textlink="">
      <xdr:nvSpPr>
        <xdr:cNvPr id="1255" name="Text Box 7">
          <a:extLst>
            <a:ext uri="{FF2B5EF4-FFF2-40B4-BE49-F238E27FC236}">
              <a16:creationId xmlns:a16="http://schemas.microsoft.com/office/drawing/2014/main" id="{633A700D-3C36-4B77-B2D6-A35F5F27134C}"/>
            </a:ext>
          </a:extLst>
        </xdr:cNvPr>
        <xdr:cNvSpPr txBox="1">
          <a:spLocks noChangeArrowheads="1"/>
        </xdr:cNvSpPr>
      </xdr:nvSpPr>
      <xdr:spPr bwMode="auto">
        <a:xfrm>
          <a:off x="1600200" y="524827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15178"/>
    <xdr:sp macro="" textlink="">
      <xdr:nvSpPr>
        <xdr:cNvPr id="1256" name="Text Box 8">
          <a:extLst>
            <a:ext uri="{FF2B5EF4-FFF2-40B4-BE49-F238E27FC236}">
              <a16:creationId xmlns:a16="http://schemas.microsoft.com/office/drawing/2014/main" id="{C9E09DEE-F1B6-4423-8F72-1B8D69D13AFA}"/>
            </a:ext>
          </a:extLst>
        </xdr:cNvPr>
        <xdr:cNvSpPr txBox="1">
          <a:spLocks noChangeArrowheads="1"/>
        </xdr:cNvSpPr>
      </xdr:nvSpPr>
      <xdr:spPr bwMode="auto">
        <a:xfrm>
          <a:off x="1600200" y="524827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15178"/>
    <xdr:sp macro="" textlink="">
      <xdr:nvSpPr>
        <xdr:cNvPr id="1257" name="Text Box 9">
          <a:extLst>
            <a:ext uri="{FF2B5EF4-FFF2-40B4-BE49-F238E27FC236}">
              <a16:creationId xmlns:a16="http://schemas.microsoft.com/office/drawing/2014/main" id="{21EE99AB-E3FD-4BA5-94BD-A7C4D7D95E60}"/>
            </a:ext>
          </a:extLst>
        </xdr:cNvPr>
        <xdr:cNvSpPr txBox="1">
          <a:spLocks noChangeArrowheads="1"/>
        </xdr:cNvSpPr>
      </xdr:nvSpPr>
      <xdr:spPr bwMode="auto">
        <a:xfrm>
          <a:off x="1600200" y="524827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4228"/>
    <xdr:sp macro="" textlink="">
      <xdr:nvSpPr>
        <xdr:cNvPr id="1258" name="Text Box 5">
          <a:extLst>
            <a:ext uri="{FF2B5EF4-FFF2-40B4-BE49-F238E27FC236}">
              <a16:creationId xmlns:a16="http://schemas.microsoft.com/office/drawing/2014/main" id="{457315D0-1D4D-42B9-B787-86195EAA5EA1}"/>
            </a:ext>
          </a:extLst>
        </xdr:cNvPr>
        <xdr:cNvSpPr txBox="1">
          <a:spLocks noChangeArrowheads="1"/>
        </xdr:cNvSpPr>
      </xdr:nvSpPr>
      <xdr:spPr bwMode="auto">
        <a:xfrm>
          <a:off x="1600200" y="524827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4228"/>
    <xdr:sp macro="" textlink="">
      <xdr:nvSpPr>
        <xdr:cNvPr id="1259" name="Text Box 6">
          <a:extLst>
            <a:ext uri="{FF2B5EF4-FFF2-40B4-BE49-F238E27FC236}">
              <a16:creationId xmlns:a16="http://schemas.microsoft.com/office/drawing/2014/main" id="{CD0608FD-3913-493B-BB8D-FC8BADF48A8F}"/>
            </a:ext>
          </a:extLst>
        </xdr:cNvPr>
        <xdr:cNvSpPr txBox="1">
          <a:spLocks noChangeArrowheads="1"/>
        </xdr:cNvSpPr>
      </xdr:nvSpPr>
      <xdr:spPr bwMode="auto">
        <a:xfrm>
          <a:off x="1600200" y="524827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4228"/>
    <xdr:sp macro="" textlink="">
      <xdr:nvSpPr>
        <xdr:cNvPr id="1260" name="Text Box 7">
          <a:extLst>
            <a:ext uri="{FF2B5EF4-FFF2-40B4-BE49-F238E27FC236}">
              <a16:creationId xmlns:a16="http://schemas.microsoft.com/office/drawing/2014/main" id="{9D23496F-CD37-4705-B146-6F53F9B289FA}"/>
            </a:ext>
          </a:extLst>
        </xdr:cNvPr>
        <xdr:cNvSpPr txBox="1">
          <a:spLocks noChangeArrowheads="1"/>
        </xdr:cNvSpPr>
      </xdr:nvSpPr>
      <xdr:spPr bwMode="auto">
        <a:xfrm>
          <a:off x="1600200" y="524827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4228"/>
    <xdr:sp macro="" textlink="">
      <xdr:nvSpPr>
        <xdr:cNvPr id="1261" name="Text Box 8">
          <a:extLst>
            <a:ext uri="{FF2B5EF4-FFF2-40B4-BE49-F238E27FC236}">
              <a16:creationId xmlns:a16="http://schemas.microsoft.com/office/drawing/2014/main" id="{1F36F732-3759-4778-B74A-A19BF0E9D9B8}"/>
            </a:ext>
          </a:extLst>
        </xdr:cNvPr>
        <xdr:cNvSpPr txBox="1">
          <a:spLocks noChangeArrowheads="1"/>
        </xdr:cNvSpPr>
      </xdr:nvSpPr>
      <xdr:spPr bwMode="auto">
        <a:xfrm>
          <a:off x="1600200" y="524827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4228"/>
    <xdr:sp macro="" textlink="">
      <xdr:nvSpPr>
        <xdr:cNvPr id="1262" name="Text Box 9">
          <a:extLst>
            <a:ext uri="{FF2B5EF4-FFF2-40B4-BE49-F238E27FC236}">
              <a16:creationId xmlns:a16="http://schemas.microsoft.com/office/drawing/2014/main" id="{8B4FF182-CD12-46C9-9323-9B6443DB355C}"/>
            </a:ext>
          </a:extLst>
        </xdr:cNvPr>
        <xdr:cNvSpPr txBox="1">
          <a:spLocks noChangeArrowheads="1"/>
        </xdr:cNvSpPr>
      </xdr:nvSpPr>
      <xdr:spPr bwMode="auto">
        <a:xfrm>
          <a:off x="1600200" y="524827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4228"/>
    <xdr:sp macro="" textlink="">
      <xdr:nvSpPr>
        <xdr:cNvPr id="1263" name="Text Box 5">
          <a:extLst>
            <a:ext uri="{FF2B5EF4-FFF2-40B4-BE49-F238E27FC236}">
              <a16:creationId xmlns:a16="http://schemas.microsoft.com/office/drawing/2014/main" id="{8358579D-4499-4AA6-8EAA-1364E0388DEE}"/>
            </a:ext>
          </a:extLst>
        </xdr:cNvPr>
        <xdr:cNvSpPr txBox="1">
          <a:spLocks noChangeArrowheads="1"/>
        </xdr:cNvSpPr>
      </xdr:nvSpPr>
      <xdr:spPr bwMode="auto">
        <a:xfrm>
          <a:off x="1600200" y="524827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4228"/>
    <xdr:sp macro="" textlink="">
      <xdr:nvSpPr>
        <xdr:cNvPr id="1264" name="Text Box 6">
          <a:extLst>
            <a:ext uri="{FF2B5EF4-FFF2-40B4-BE49-F238E27FC236}">
              <a16:creationId xmlns:a16="http://schemas.microsoft.com/office/drawing/2014/main" id="{1DB86C85-6344-4A95-BE3E-DD6B1E0D03E2}"/>
            </a:ext>
          </a:extLst>
        </xdr:cNvPr>
        <xdr:cNvSpPr txBox="1">
          <a:spLocks noChangeArrowheads="1"/>
        </xdr:cNvSpPr>
      </xdr:nvSpPr>
      <xdr:spPr bwMode="auto">
        <a:xfrm>
          <a:off x="1600200" y="524827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4228"/>
    <xdr:sp macro="" textlink="">
      <xdr:nvSpPr>
        <xdr:cNvPr id="1265" name="Text Box 7">
          <a:extLst>
            <a:ext uri="{FF2B5EF4-FFF2-40B4-BE49-F238E27FC236}">
              <a16:creationId xmlns:a16="http://schemas.microsoft.com/office/drawing/2014/main" id="{63AA924A-39C8-4730-9143-17DDF7EB9154}"/>
            </a:ext>
          </a:extLst>
        </xdr:cNvPr>
        <xdr:cNvSpPr txBox="1">
          <a:spLocks noChangeArrowheads="1"/>
        </xdr:cNvSpPr>
      </xdr:nvSpPr>
      <xdr:spPr bwMode="auto">
        <a:xfrm>
          <a:off x="1600200" y="524827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4228"/>
    <xdr:sp macro="" textlink="">
      <xdr:nvSpPr>
        <xdr:cNvPr id="1266" name="Text Box 8">
          <a:extLst>
            <a:ext uri="{FF2B5EF4-FFF2-40B4-BE49-F238E27FC236}">
              <a16:creationId xmlns:a16="http://schemas.microsoft.com/office/drawing/2014/main" id="{3FCEEB5A-9F01-4899-94CD-10596259B147}"/>
            </a:ext>
          </a:extLst>
        </xdr:cNvPr>
        <xdr:cNvSpPr txBox="1">
          <a:spLocks noChangeArrowheads="1"/>
        </xdr:cNvSpPr>
      </xdr:nvSpPr>
      <xdr:spPr bwMode="auto">
        <a:xfrm>
          <a:off x="1600200" y="524827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4228"/>
    <xdr:sp macro="" textlink="">
      <xdr:nvSpPr>
        <xdr:cNvPr id="1267" name="Text Box 9">
          <a:extLst>
            <a:ext uri="{FF2B5EF4-FFF2-40B4-BE49-F238E27FC236}">
              <a16:creationId xmlns:a16="http://schemas.microsoft.com/office/drawing/2014/main" id="{667171F9-A629-4F02-9D64-F77A3BCC9719}"/>
            </a:ext>
          </a:extLst>
        </xdr:cNvPr>
        <xdr:cNvSpPr txBox="1">
          <a:spLocks noChangeArrowheads="1"/>
        </xdr:cNvSpPr>
      </xdr:nvSpPr>
      <xdr:spPr bwMode="auto">
        <a:xfrm>
          <a:off x="1600200" y="524827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4228"/>
    <xdr:sp macro="" textlink="">
      <xdr:nvSpPr>
        <xdr:cNvPr id="1268" name="Text Box 10">
          <a:extLst>
            <a:ext uri="{FF2B5EF4-FFF2-40B4-BE49-F238E27FC236}">
              <a16:creationId xmlns:a16="http://schemas.microsoft.com/office/drawing/2014/main" id="{949E1D4F-BB99-41AC-BF06-98E0C58711B9}"/>
            </a:ext>
          </a:extLst>
        </xdr:cNvPr>
        <xdr:cNvSpPr txBox="1">
          <a:spLocks noChangeArrowheads="1"/>
        </xdr:cNvSpPr>
      </xdr:nvSpPr>
      <xdr:spPr bwMode="auto">
        <a:xfrm>
          <a:off x="1600200" y="524827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396128"/>
    <xdr:sp macro="" textlink="">
      <xdr:nvSpPr>
        <xdr:cNvPr id="1269" name="Text Box 10">
          <a:extLst>
            <a:ext uri="{FF2B5EF4-FFF2-40B4-BE49-F238E27FC236}">
              <a16:creationId xmlns:a16="http://schemas.microsoft.com/office/drawing/2014/main" id="{9782FF61-C777-475E-889E-867B3134AB1C}"/>
            </a:ext>
          </a:extLst>
        </xdr:cNvPr>
        <xdr:cNvSpPr txBox="1">
          <a:spLocks noChangeArrowheads="1"/>
        </xdr:cNvSpPr>
      </xdr:nvSpPr>
      <xdr:spPr bwMode="auto">
        <a:xfrm>
          <a:off x="1600200" y="5248275"/>
          <a:ext cx="0" cy="396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030"/>
    <xdr:sp macro="" textlink="">
      <xdr:nvSpPr>
        <xdr:cNvPr id="1270" name="Text Box 5">
          <a:extLst>
            <a:ext uri="{FF2B5EF4-FFF2-40B4-BE49-F238E27FC236}">
              <a16:creationId xmlns:a16="http://schemas.microsoft.com/office/drawing/2014/main" id="{0CA54AB1-59A8-4F11-8654-F6B4EF272A8E}"/>
            </a:ext>
          </a:extLst>
        </xdr:cNvPr>
        <xdr:cNvSpPr txBox="1">
          <a:spLocks noChangeArrowheads="1"/>
        </xdr:cNvSpPr>
      </xdr:nvSpPr>
      <xdr:spPr bwMode="auto">
        <a:xfrm>
          <a:off x="1600200" y="524827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030"/>
    <xdr:sp macro="" textlink="">
      <xdr:nvSpPr>
        <xdr:cNvPr id="1271" name="Text Box 6">
          <a:extLst>
            <a:ext uri="{FF2B5EF4-FFF2-40B4-BE49-F238E27FC236}">
              <a16:creationId xmlns:a16="http://schemas.microsoft.com/office/drawing/2014/main" id="{FCE7565D-5070-49F1-B380-09C51D96195C}"/>
            </a:ext>
          </a:extLst>
        </xdr:cNvPr>
        <xdr:cNvSpPr txBox="1">
          <a:spLocks noChangeArrowheads="1"/>
        </xdr:cNvSpPr>
      </xdr:nvSpPr>
      <xdr:spPr bwMode="auto">
        <a:xfrm>
          <a:off x="1600200" y="524827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030"/>
    <xdr:sp macro="" textlink="">
      <xdr:nvSpPr>
        <xdr:cNvPr id="1272" name="Text Box 7">
          <a:extLst>
            <a:ext uri="{FF2B5EF4-FFF2-40B4-BE49-F238E27FC236}">
              <a16:creationId xmlns:a16="http://schemas.microsoft.com/office/drawing/2014/main" id="{45BDB828-4A3D-4896-83DE-015B51199CDD}"/>
            </a:ext>
          </a:extLst>
        </xdr:cNvPr>
        <xdr:cNvSpPr txBox="1">
          <a:spLocks noChangeArrowheads="1"/>
        </xdr:cNvSpPr>
      </xdr:nvSpPr>
      <xdr:spPr bwMode="auto">
        <a:xfrm>
          <a:off x="1600200" y="524827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030"/>
    <xdr:sp macro="" textlink="">
      <xdr:nvSpPr>
        <xdr:cNvPr id="1273" name="Text Box 8">
          <a:extLst>
            <a:ext uri="{FF2B5EF4-FFF2-40B4-BE49-F238E27FC236}">
              <a16:creationId xmlns:a16="http://schemas.microsoft.com/office/drawing/2014/main" id="{9EB2966D-B76C-4DD1-B102-E887E98E10D7}"/>
            </a:ext>
          </a:extLst>
        </xdr:cNvPr>
        <xdr:cNvSpPr txBox="1">
          <a:spLocks noChangeArrowheads="1"/>
        </xdr:cNvSpPr>
      </xdr:nvSpPr>
      <xdr:spPr bwMode="auto">
        <a:xfrm>
          <a:off x="1600200" y="524827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030"/>
    <xdr:sp macro="" textlink="">
      <xdr:nvSpPr>
        <xdr:cNvPr id="1274" name="Text Box 9">
          <a:extLst>
            <a:ext uri="{FF2B5EF4-FFF2-40B4-BE49-F238E27FC236}">
              <a16:creationId xmlns:a16="http://schemas.microsoft.com/office/drawing/2014/main" id="{A85BF374-9807-4512-9281-3211A47B4B1C}"/>
            </a:ext>
          </a:extLst>
        </xdr:cNvPr>
        <xdr:cNvSpPr txBox="1">
          <a:spLocks noChangeArrowheads="1"/>
        </xdr:cNvSpPr>
      </xdr:nvSpPr>
      <xdr:spPr bwMode="auto">
        <a:xfrm>
          <a:off x="1600200" y="524827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030"/>
    <xdr:sp macro="" textlink="">
      <xdr:nvSpPr>
        <xdr:cNvPr id="1275" name="Text Box 5">
          <a:extLst>
            <a:ext uri="{FF2B5EF4-FFF2-40B4-BE49-F238E27FC236}">
              <a16:creationId xmlns:a16="http://schemas.microsoft.com/office/drawing/2014/main" id="{2ABA4C58-C394-4C87-9682-373E6051161E}"/>
            </a:ext>
          </a:extLst>
        </xdr:cNvPr>
        <xdr:cNvSpPr txBox="1">
          <a:spLocks noChangeArrowheads="1"/>
        </xdr:cNvSpPr>
      </xdr:nvSpPr>
      <xdr:spPr bwMode="auto">
        <a:xfrm>
          <a:off x="1600200" y="524827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030"/>
    <xdr:sp macro="" textlink="">
      <xdr:nvSpPr>
        <xdr:cNvPr id="1276" name="Text Box 6">
          <a:extLst>
            <a:ext uri="{FF2B5EF4-FFF2-40B4-BE49-F238E27FC236}">
              <a16:creationId xmlns:a16="http://schemas.microsoft.com/office/drawing/2014/main" id="{6FD695D9-0210-475C-B685-4744A675FFE2}"/>
            </a:ext>
          </a:extLst>
        </xdr:cNvPr>
        <xdr:cNvSpPr txBox="1">
          <a:spLocks noChangeArrowheads="1"/>
        </xdr:cNvSpPr>
      </xdr:nvSpPr>
      <xdr:spPr bwMode="auto">
        <a:xfrm>
          <a:off x="1600200" y="524827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030"/>
    <xdr:sp macro="" textlink="">
      <xdr:nvSpPr>
        <xdr:cNvPr id="1277" name="Text Box 7">
          <a:extLst>
            <a:ext uri="{FF2B5EF4-FFF2-40B4-BE49-F238E27FC236}">
              <a16:creationId xmlns:a16="http://schemas.microsoft.com/office/drawing/2014/main" id="{2E12EC41-6249-4A02-A485-7268F42E7615}"/>
            </a:ext>
          </a:extLst>
        </xdr:cNvPr>
        <xdr:cNvSpPr txBox="1">
          <a:spLocks noChangeArrowheads="1"/>
        </xdr:cNvSpPr>
      </xdr:nvSpPr>
      <xdr:spPr bwMode="auto">
        <a:xfrm>
          <a:off x="1600200" y="524827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030"/>
    <xdr:sp macro="" textlink="">
      <xdr:nvSpPr>
        <xdr:cNvPr id="1278" name="Text Box 8">
          <a:extLst>
            <a:ext uri="{FF2B5EF4-FFF2-40B4-BE49-F238E27FC236}">
              <a16:creationId xmlns:a16="http://schemas.microsoft.com/office/drawing/2014/main" id="{9CBDE0DE-1362-44FF-AA89-289A1990306B}"/>
            </a:ext>
          </a:extLst>
        </xdr:cNvPr>
        <xdr:cNvSpPr txBox="1">
          <a:spLocks noChangeArrowheads="1"/>
        </xdr:cNvSpPr>
      </xdr:nvSpPr>
      <xdr:spPr bwMode="auto">
        <a:xfrm>
          <a:off x="1600200" y="524827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030"/>
    <xdr:sp macro="" textlink="">
      <xdr:nvSpPr>
        <xdr:cNvPr id="1279" name="Text Box 9">
          <a:extLst>
            <a:ext uri="{FF2B5EF4-FFF2-40B4-BE49-F238E27FC236}">
              <a16:creationId xmlns:a16="http://schemas.microsoft.com/office/drawing/2014/main" id="{FF0C3D52-3EA2-459C-83BE-B20669B7071F}"/>
            </a:ext>
          </a:extLst>
        </xdr:cNvPr>
        <xdr:cNvSpPr txBox="1">
          <a:spLocks noChangeArrowheads="1"/>
        </xdr:cNvSpPr>
      </xdr:nvSpPr>
      <xdr:spPr bwMode="auto">
        <a:xfrm>
          <a:off x="1600200" y="524827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030"/>
    <xdr:sp macro="" textlink="">
      <xdr:nvSpPr>
        <xdr:cNvPr id="1280" name="Text Box 10">
          <a:extLst>
            <a:ext uri="{FF2B5EF4-FFF2-40B4-BE49-F238E27FC236}">
              <a16:creationId xmlns:a16="http://schemas.microsoft.com/office/drawing/2014/main" id="{7E0A4A33-0B3E-4825-90F9-EA2180BF5464}"/>
            </a:ext>
          </a:extLst>
        </xdr:cNvPr>
        <xdr:cNvSpPr txBox="1">
          <a:spLocks noChangeArrowheads="1"/>
        </xdr:cNvSpPr>
      </xdr:nvSpPr>
      <xdr:spPr bwMode="auto">
        <a:xfrm>
          <a:off x="1600200" y="524827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74008"/>
    <xdr:sp macro="" textlink="">
      <xdr:nvSpPr>
        <xdr:cNvPr id="1281" name="Text Box 10">
          <a:extLst>
            <a:ext uri="{FF2B5EF4-FFF2-40B4-BE49-F238E27FC236}">
              <a16:creationId xmlns:a16="http://schemas.microsoft.com/office/drawing/2014/main" id="{1ACCDCC4-A0BB-4BA2-983B-D141518BCE1F}"/>
            </a:ext>
          </a:extLst>
        </xdr:cNvPr>
        <xdr:cNvSpPr txBox="1">
          <a:spLocks noChangeArrowheads="1"/>
        </xdr:cNvSpPr>
      </xdr:nvSpPr>
      <xdr:spPr bwMode="auto">
        <a:xfrm>
          <a:off x="1600200" y="5248275"/>
          <a:ext cx="0" cy="4740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030"/>
    <xdr:sp macro="" textlink="">
      <xdr:nvSpPr>
        <xdr:cNvPr id="1282" name="Text Box 5">
          <a:extLst>
            <a:ext uri="{FF2B5EF4-FFF2-40B4-BE49-F238E27FC236}">
              <a16:creationId xmlns:a16="http://schemas.microsoft.com/office/drawing/2014/main" id="{5D9C03DF-222F-4493-A4DB-29C2412B85BF}"/>
            </a:ext>
          </a:extLst>
        </xdr:cNvPr>
        <xdr:cNvSpPr txBox="1">
          <a:spLocks noChangeArrowheads="1"/>
        </xdr:cNvSpPr>
      </xdr:nvSpPr>
      <xdr:spPr bwMode="auto">
        <a:xfrm>
          <a:off x="1600200" y="524827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030"/>
    <xdr:sp macro="" textlink="">
      <xdr:nvSpPr>
        <xdr:cNvPr id="1283" name="Text Box 6">
          <a:extLst>
            <a:ext uri="{FF2B5EF4-FFF2-40B4-BE49-F238E27FC236}">
              <a16:creationId xmlns:a16="http://schemas.microsoft.com/office/drawing/2014/main" id="{561FE000-E1E3-4E8C-89CD-DCB1D9CDDC7B}"/>
            </a:ext>
          </a:extLst>
        </xdr:cNvPr>
        <xdr:cNvSpPr txBox="1">
          <a:spLocks noChangeArrowheads="1"/>
        </xdr:cNvSpPr>
      </xdr:nvSpPr>
      <xdr:spPr bwMode="auto">
        <a:xfrm>
          <a:off x="1600200" y="524827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030"/>
    <xdr:sp macro="" textlink="">
      <xdr:nvSpPr>
        <xdr:cNvPr id="1284" name="Text Box 7">
          <a:extLst>
            <a:ext uri="{FF2B5EF4-FFF2-40B4-BE49-F238E27FC236}">
              <a16:creationId xmlns:a16="http://schemas.microsoft.com/office/drawing/2014/main" id="{7FE0BAE0-CDDF-43A1-B1C6-E41A5F265714}"/>
            </a:ext>
          </a:extLst>
        </xdr:cNvPr>
        <xdr:cNvSpPr txBox="1">
          <a:spLocks noChangeArrowheads="1"/>
        </xdr:cNvSpPr>
      </xdr:nvSpPr>
      <xdr:spPr bwMode="auto">
        <a:xfrm>
          <a:off x="1600200" y="524827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030"/>
    <xdr:sp macro="" textlink="">
      <xdr:nvSpPr>
        <xdr:cNvPr id="1285" name="Text Box 8">
          <a:extLst>
            <a:ext uri="{FF2B5EF4-FFF2-40B4-BE49-F238E27FC236}">
              <a16:creationId xmlns:a16="http://schemas.microsoft.com/office/drawing/2014/main" id="{55832BC5-7214-434A-B097-1A4D34B5A263}"/>
            </a:ext>
          </a:extLst>
        </xdr:cNvPr>
        <xdr:cNvSpPr txBox="1">
          <a:spLocks noChangeArrowheads="1"/>
        </xdr:cNvSpPr>
      </xdr:nvSpPr>
      <xdr:spPr bwMode="auto">
        <a:xfrm>
          <a:off x="1600200" y="524827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030"/>
    <xdr:sp macro="" textlink="">
      <xdr:nvSpPr>
        <xdr:cNvPr id="1286" name="Text Box 9">
          <a:extLst>
            <a:ext uri="{FF2B5EF4-FFF2-40B4-BE49-F238E27FC236}">
              <a16:creationId xmlns:a16="http://schemas.microsoft.com/office/drawing/2014/main" id="{FF1FD321-1EC3-4F5A-8465-7A548FFDB6C9}"/>
            </a:ext>
          </a:extLst>
        </xdr:cNvPr>
        <xdr:cNvSpPr txBox="1">
          <a:spLocks noChangeArrowheads="1"/>
        </xdr:cNvSpPr>
      </xdr:nvSpPr>
      <xdr:spPr bwMode="auto">
        <a:xfrm>
          <a:off x="1600200" y="524827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030"/>
    <xdr:sp macro="" textlink="">
      <xdr:nvSpPr>
        <xdr:cNvPr id="1287" name="Text Box 5">
          <a:extLst>
            <a:ext uri="{FF2B5EF4-FFF2-40B4-BE49-F238E27FC236}">
              <a16:creationId xmlns:a16="http://schemas.microsoft.com/office/drawing/2014/main" id="{B0C9E93A-7F34-417D-B5A6-5D5A1328025E}"/>
            </a:ext>
          </a:extLst>
        </xdr:cNvPr>
        <xdr:cNvSpPr txBox="1">
          <a:spLocks noChangeArrowheads="1"/>
        </xdr:cNvSpPr>
      </xdr:nvSpPr>
      <xdr:spPr bwMode="auto">
        <a:xfrm>
          <a:off x="1600200" y="524827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030"/>
    <xdr:sp macro="" textlink="">
      <xdr:nvSpPr>
        <xdr:cNvPr id="1288" name="Text Box 6">
          <a:extLst>
            <a:ext uri="{FF2B5EF4-FFF2-40B4-BE49-F238E27FC236}">
              <a16:creationId xmlns:a16="http://schemas.microsoft.com/office/drawing/2014/main" id="{64A56927-BEC6-4DDB-9FB8-3754C676A8EE}"/>
            </a:ext>
          </a:extLst>
        </xdr:cNvPr>
        <xdr:cNvSpPr txBox="1">
          <a:spLocks noChangeArrowheads="1"/>
        </xdr:cNvSpPr>
      </xdr:nvSpPr>
      <xdr:spPr bwMode="auto">
        <a:xfrm>
          <a:off x="1600200" y="524827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030"/>
    <xdr:sp macro="" textlink="">
      <xdr:nvSpPr>
        <xdr:cNvPr id="1289" name="Text Box 7">
          <a:extLst>
            <a:ext uri="{FF2B5EF4-FFF2-40B4-BE49-F238E27FC236}">
              <a16:creationId xmlns:a16="http://schemas.microsoft.com/office/drawing/2014/main" id="{99026C6A-E7D0-4FCE-8B22-71003E0696D7}"/>
            </a:ext>
          </a:extLst>
        </xdr:cNvPr>
        <xdr:cNvSpPr txBox="1">
          <a:spLocks noChangeArrowheads="1"/>
        </xdr:cNvSpPr>
      </xdr:nvSpPr>
      <xdr:spPr bwMode="auto">
        <a:xfrm>
          <a:off x="1600200" y="524827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030"/>
    <xdr:sp macro="" textlink="">
      <xdr:nvSpPr>
        <xdr:cNvPr id="1290" name="Text Box 8">
          <a:extLst>
            <a:ext uri="{FF2B5EF4-FFF2-40B4-BE49-F238E27FC236}">
              <a16:creationId xmlns:a16="http://schemas.microsoft.com/office/drawing/2014/main" id="{2BF4CBAE-0169-4E85-8530-206FCD4F05A4}"/>
            </a:ext>
          </a:extLst>
        </xdr:cNvPr>
        <xdr:cNvSpPr txBox="1">
          <a:spLocks noChangeArrowheads="1"/>
        </xdr:cNvSpPr>
      </xdr:nvSpPr>
      <xdr:spPr bwMode="auto">
        <a:xfrm>
          <a:off x="1600200" y="524827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030"/>
    <xdr:sp macro="" textlink="">
      <xdr:nvSpPr>
        <xdr:cNvPr id="1291" name="Text Box 9">
          <a:extLst>
            <a:ext uri="{FF2B5EF4-FFF2-40B4-BE49-F238E27FC236}">
              <a16:creationId xmlns:a16="http://schemas.microsoft.com/office/drawing/2014/main" id="{CD087D47-3EF0-4648-991D-43B7B7DFA163}"/>
            </a:ext>
          </a:extLst>
        </xdr:cNvPr>
        <xdr:cNvSpPr txBox="1">
          <a:spLocks noChangeArrowheads="1"/>
        </xdr:cNvSpPr>
      </xdr:nvSpPr>
      <xdr:spPr bwMode="auto">
        <a:xfrm>
          <a:off x="1600200" y="524827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7030"/>
    <xdr:sp macro="" textlink="">
      <xdr:nvSpPr>
        <xdr:cNvPr id="1292" name="Text Box 10">
          <a:extLst>
            <a:ext uri="{FF2B5EF4-FFF2-40B4-BE49-F238E27FC236}">
              <a16:creationId xmlns:a16="http://schemas.microsoft.com/office/drawing/2014/main" id="{E33932C1-515E-4CAD-A58F-AC9582F66DD7}"/>
            </a:ext>
          </a:extLst>
        </xdr:cNvPr>
        <xdr:cNvSpPr txBox="1">
          <a:spLocks noChangeArrowheads="1"/>
        </xdr:cNvSpPr>
      </xdr:nvSpPr>
      <xdr:spPr bwMode="auto">
        <a:xfrm>
          <a:off x="1600200" y="524827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8150"/>
    <xdr:sp macro="" textlink="">
      <xdr:nvSpPr>
        <xdr:cNvPr id="1293" name="Text Box 5">
          <a:extLst>
            <a:ext uri="{FF2B5EF4-FFF2-40B4-BE49-F238E27FC236}">
              <a16:creationId xmlns:a16="http://schemas.microsoft.com/office/drawing/2014/main" id="{FFDA6278-D43A-4719-A823-7EC40229C9AA}"/>
            </a:ext>
          </a:extLst>
        </xdr:cNvPr>
        <xdr:cNvSpPr txBox="1">
          <a:spLocks noChangeArrowheads="1"/>
        </xdr:cNvSpPr>
      </xdr:nvSpPr>
      <xdr:spPr bwMode="auto">
        <a:xfrm>
          <a:off x="1600200" y="524827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8150"/>
    <xdr:sp macro="" textlink="">
      <xdr:nvSpPr>
        <xdr:cNvPr id="1294" name="Text Box 6">
          <a:extLst>
            <a:ext uri="{FF2B5EF4-FFF2-40B4-BE49-F238E27FC236}">
              <a16:creationId xmlns:a16="http://schemas.microsoft.com/office/drawing/2014/main" id="{D9D22A9D-20C0-465B-80CC-52638151A77C}"/>
            </a:ext>
          </a:extLst>
        </xdr:cNvPr>
        <xdr:cNvSpPr txBox="1">
          <a:spLocks noChangeArrowheads="1"/>
        </xdr:cNvSpPr>
      </xdr:nvSpPr>
      <xdr:spPr bwMode="auto">
        <a:xfrm>
          <a:off x="1600200" y="524827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8150"/>
    <xdr:sp macro="" textlink="">
      <xdr:nvSpPr>
        <xdr:cNvPr id="1295" name="Text Box 7">
          <a:extLst>
            <a:ext uri="{FF2B5EF4-FFF2-40B4-BE49-F238E27FC236}">
              <a16:creationId xmlns:a16="http://schemas.microsoft.com/office/drawing/2014/main" id="{B771D777-3B46-4EDE-94B9-1F49A9BD66C5}"/>
            </a:ext>
          </a:extLst>
        </xdr:cNvPr>
        <xdr:cNvSpPr txBox="1">
          <a:spLocks noChangeArrowheads="1"/>
        </xdr:cNvSpPr>
      </xdr:nvSpPr>
      <xdr:spPr bwMode="auto">
        <a:xfrm>
          <a:off x="1600200" y="524827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8150"/>
    <xdr:sp macro="" textlink="">
      <xdr:nvSpPr>
        <xdr:cNvPr id="1296" name="Text Box 8">
          <a:extLst>
            <a:ext uri="{FF2B5EF4-FFF2-40B4-BE49-F238E27FC236}">
              <a16:creationId xmlns:a16="http://schemas.microsoft.com/office/drawing/2014/main" id="{230838FF-311F-42BD-8250-3F802C53DBEC}"/>
            </a:ext>
          </a:extLst>
        </xdr:cNvPr>
        <xdr:cNvSpPr txBox="1">
          <a:spLocks noChangeArrowheads="1"/>
        </xdr:cNvSpPr>
      </xdr:nvSpPr>
      <xdr:spPr bwMode="auto">
        <a:xfrm>
          <a:off x="1600200" y="524827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8150"/>
    <xdr:sp macro="" textlink="">
      <xdr:nvSpPr>
        <xdr:cNvPr id="1297" name="Text Box 9">
          <a:extLst>
            <a:ext uri="{FF2B5EF4-FFF2-40B4-BE49-F238E27FC236}">
              <a16:creationId xmlns:a16="http://schemas.microsoft.com/office/drawing/2014/main" id="{6ABAD303-2038-4D60-9D83-00128B8E6A2F}"/>
            </a:ext>
          </a:extLst>
        </xdr:cNvPr>
        <xdr:cNvSpPr txBox="1">
          <a:spLocks noChangeArrowheads="1"/>
        </xdr:cNvSpPr>
      </xdr:nvSpPr>
      <xdr:spPr bwMode="auto">
        <a:xfrm>
          <a:off x="1600200" y="524827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8150"/>
    <xdr:sp macro="" textlink="">
      <xdr:nvSpPr>
        <xdr:cNvPr id="1298" name="Text Box 5">
          <a:extLst>
            <a:ext uri="{FF2B5EF4-FFF2-40B4-BE49-F238E27FC236}">
              <a16:creationId xmlns:a16="http://schemas.microsoft.com/office/drawing/2014/main" id="{20CBFD72-455F-4795-ADFF-D22D541BCDA8}"/>
            </a:ext>
          </a:extLst>
        </xdr:cNvPr>
        <xdr:cNvSpPr txBox="1">
          <a:spLocks noChangeArrowheads="1"/>
        </xdr:cNvSpPr>
      </xdr:nvSpPr>
      <xdr:spPr bwMode="auto">
        <a:xfrm>
          <a:off x="1600200" y="524827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8150"/>
    <xdr:sp macro="" textlink="">
      <xdr:nvSpPr>
        <xdr:cNvPr id="1299" name="Text Box 6">
          <a:extLst>
            <a:ext uri="{FF2B5EF4-FFF2-40B4-BE49-F238E27FC236}">
              <a16:creationId xmlns:a16="http://schemas.microsoft.com/office/drawing/2014/main" id="{FBEEBB14-3265-42E3-9AA4-F221A92B5760}"/>
            </a:ext>
          </a:extLst>
        </xdr:cNvPr>
        <xdr:cNvSpPr txBox="1">
          <a:spLocks noChangeArrowheads="1"/>
        </xdr:cNvSpPr>
      </xdr:nvSpPr>
      <xdr:spPr bwMode="auto">
        <a:xfrm>
          <a:off x="1600200" y="524827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8150"/>
    <xdr:sp macro="" textlink="">
      <xdr:nvSpPr>
        <xdr:cNvPr id="1300" name="Text Box 7">
          <a:extLst>
            <a:ext uri="{FF2B5EF4-FFF2-40B4-BE49-F238E27FC236}">
              <a16:creationId xmlns:a16="http://schemas.microsoft.com/office/drawing/2014/main" id="{BF3568BD-8069-4ECE-97C8-F895D6C7BF0A}"/>
            </a:ext>
          </a:extLst>
        </xdr:cNvPr>
        <xdr:cNvSpPr txBox="1">
          <a:spLocks noChangeArrowheads="1"/>
        </xdr:cNvSpPr>
      </xdr:nvSpPr>
      <xdr:spPr bwMode="auto">
        <a:xfrm>
          <a:off x="1600200" y="524827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8150"/>
    <xdr:sp macro="" textlink="">
      <xdr:nvSpPr>
        <xdr:cNvPr id="1301" name="Text Box 8">
          <a:extLst>
            <a:ext uri="{FF2B5EF4-FFF2-40B4-BE49-F238E27FC236}">
              <a16:creationId xmlns:a16="http://schemas.microsoft.com/office/drawing/2014/main" id="{D9753FDE-C902-404D-A5EE-28A32789BFE8}"/>
            </a:ext>
          </a:extLst>
        </xdr:cNvPr>
        <xdr:cNvSpPr txBox="1">
          <a:spLocks noChangeArrowheads="1"/>
        </xdr:cNvSpPr>
      </xdr:nvSpPr>
      <xdr:spPr bwMode="auto">
        <a:xfrm>
          <a:off x="1600200" y="524827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8150"/>
    <xdr:sp macro="" textlink="">
      <xdr:nvSpPr>
        <xdr:cNvPr id="1302" name="Text Box 9">
          <a:extLst>
            <a:ext uri="{FF2B5EF4-FFF2-40B4-BE49-F238E27FC236}">
              <a16:creationId xmlns:a16="http://schemas.microsoft.com/office/drawing/2014/main" id="{4E05ECC5-52CD-4E27-8060-10308B8B0861}"/>
            </a:ext>
          </a:extLst>
        </xdr:cNvPr>
        <xdr:cNvSpPr txBox="1">
          <a:spLocks noChangeArrowheads="1"/>
        </xdr:cNvSpPr>
      </xdr:nvSpPr>
      <xdr:spPr bwMode="auto">
        <a:xfrm>
          <a:off x="1600200" y="524827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xdr:row>
      <xdr:rowOff>0</xdr:rowOff>
    </xdr:from>
    <xdr:ext cx="0" cy="438150"/>
    <xdr:sp macro="" textlink="">
      <xdr:nvSpPr>
        <xdr:cNvPr id="1303" name="Text Box 10">
          <a:extLst>
            <a:ext uri="{FF2B5EF4-FFF2-40B4-BE49-F238E27FC236}">
              <a16:creationId xmlns:a16="http://schemas.microsoft.com/office/drawing/2014/main" id="{0D003B23-D5B6-4414-9162-FE315CBDE662}"/>
            </a:ext>
          </a:extLst>
        </xdr:cNvPr>
        <xdr:cNvSpPr txBox="1">
          <a:spLocks noChangeArrowheads="1"/>
        </xdr:cNvSpPr>
      </xdr:nvSpPr>
      <xdr:spPr bwMode="auto">
        <a:xfrm>
          <a:off x="1600200" y="524827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ATA/2022/thuc%20hien/thang%202/24.%20ngu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NH&#7852;T%20&#272;&#212;NG/1.B&#193;O%20C&#193;O/BC%20XDCB/BC%20XDCB%2031-3-2022/4.NSTW%20&#273;&#7871;n%2031-3-202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4.NSTW%20&#273;&#7871;n%2030-4-202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L&#253;/N&#258;M%202022/K&#7870;%20HO&#7840;CH%20N&#258;M%202022/3.K&#7870;%20HO&#7840;CH%20N&#258;M%202022-NS&#272;P/X&#194;Y%20D&#7920;NG%20KH%202022/3.%20TR&#204;NH%20UBND%20T&#7880;NH%20BAN%20H&#192;NH%20Q&#272;/DM%20DA%20CH&#431;A%20PD%20Q&#272;%20&#272;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UYEN"/>
      <sheetName val="chudautu"/>
      <sheetName val="von khac"/>
      <sheetName val="TH"/>
      <sheetName val="NSDP 01"/>
      <sheetName val="NSDP"/>
      <sheetName val="CBDT"/>
      <sheetName val="TTKL"/>
      <sheetName val="Hỗ trợ khác"/>
    </sheetNames>
    <sheetDataSet>
      <sheetData sheetId="0" refreshError="1"/>
      <sheetData sheetId="1" refreshError="1"/>
      <sheetData sheetId="2" refreshError="1"/>
      <sheetData sheetId="3" refreshError="1"/>
      <sheetData sheetId="4" refreshError="1"/>
      <sheetData sheetId="5" refreshError="1">
        <row r="164">
          <cell r="W164">
            <v>130041</v>
          </cell>
        </row>
        <row r="173">
          <cell r="B173" t="str">
            <v>THỊ XÃ HÒA THÀNH</v>
          </cell>
        </row>
        <row r="182">
          <cell r="B182" t="str">
            <v>HUYỆN CHÂU THÀNH</v>
          </cell>
        </row>
        <row r="191">
          <cell r="B191" t="str">
            <v>HUYỆN DƯƠNG MINH CHÂU</v>
          </cell>
        </row>
        <row r="200">
          <cell r="B200" t="str">
            <v>THỊ XÃ TRẢNG BÀNG</v>
          </cell>
        </row>
        <row r="209">
          <cell r="B209" t="str">
            <v>HUYỆN GÒ DẦU</v>
          </cell>
        </row>
        <row r="218">
          <cell r="B218" t="str">
            <v>HUYỆN BẾN CẦU</v>
          </cell>
        </row>
        <row r="227">
          <cell r="B227" t="str">
            <v>HUYỆN TÂN BIÊN</v>
          </cell>
        </row>
        <row r="236">
          <cell r="B236" t="str">
            <v>HUYỆN TÂN CHÂU</v>
          </cell>
        </row>
        <row r="252">
          <cell r="B252" t="str">
            <v>THÀNH PHỐ TÂY NINH</v>
          </cell>
        </row>
      </sheetData>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S QD"/>
      <sheetName val="NSTW"/>
      <sheetName val="HTMT"/>
      <sheetName val="ODA"/>
    </sheetNames>
    <sheetDataSet>
      <sheetData sheetId="0"/>
      <sheetData sheetId="1">
        <row r="11">
          <cell r="W11">
            <v>777546</v>
          </cell>
        </row>
      </sheetData>
      <sheetData sheetId="2">
        <row r="11">
          <cell r="U11">
            <v>50000</v>
          </cell>
        </row>
      </sheetData>
      <sheetData sheetId="3">
        <row r="13">
          <cell r="AB13">
            <v>107903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S QD"/>
      <sheetName val="NSTW"/>
      <sheetName val="HTMT"/>
      <sheetName val="ODA"/>
    </sheetNames>
    <sheetDataSet>
      <sheetData sheetId="0"/>
      <sheetData sheetId="1">
        <row r="11">
          <cell r="X11">
            <v>295307</v>
          </cell>
        </row>
      </sheetData>
      <sheetData sheetId="2">
        <row r="11">
          <cell r="V11">
            <v>49473</v>
          </cell>
        </row>
      </sheetData>
      <sheetData sheetId="3">
        <row r="13">
          <cell r="AC13">
            <v>14274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S ĐVtrình đc"/>
      <sheetName val="DM HẾT TG TH"/>
      <sheetName val="BIỂU HỌP"/>
      <sheetName val="DM CHƯA PD QĐĐTDA"/>
      <sheetName val="NSDP (2)"/>
      <sheetName val="NSDP gốc"/>
      <sheetName val="Sheet1"/>
      <sheetName val="SO SANH"/>
      <sheetName val="STC-Hu"/>
      <sheetName val="STC"/>
      <sheetName val="CBDT"/>
      <sheetName val="Hỗ trợ khác"/>
    </sheetNames>
    <sheetDataSet>
      <sheetData sheetId="0"/>
      <sheetData sheetId="1"/>
      <sheetData sheetId="2"/>
      <sheetData sheetId="3"/>
      <sheetData sheetId="4"/>
      <sheetData sheetId="5"/>
      <sheetData sheetId="6"/>
      <sheetData sheetId="7"/>
      <sheetData sheetId="8"/>
      <sheetData sheetId="9">
        <row r="14">
          <cell r="I14">
            <v>344100</v>
          </cell>
          <cell r="J14">
            <v>157480</v>
          </cell>
        </row>
        <row r="15">
          <cell r="I15">
            <v>420480</v>
          </cell>
          <cell r="J15">
            <v>369920</v>
          </cell>
        </row>
        <row r="17">
          <cell r="I17">
            <v>1650000</v>
          </cell>
        </row>
        <row r="18">
          <cell r="H18">
            <v>55800</v>
          </cell>
        </row>
        <row r="20">
          <cell r="I20">
            <v>105120</v>
          </cell>
          <cell r="J20">
            <v>92480</v>
          </cell>
        </row>
        <row r="21">
          <cell r="I21">
            <v>30000</v>
          </cell>
          <cell r="J21">
            <v>5000</v>
          </cell>
        </row>
      </sheetData>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4916F6-AF76-4D2F-8671-133E19833135}">
  <dimension ref="A2:D4"/>
  <sheetViews>
    <sheetView workbookViewId="0">
      <selection activeCell="I42" sqref="I42"/>
    </sheetView>
  </sheetViews>
  <sheetFormatPr defaultRowHeight="15.75" x14ac:dyDescent="0.25"/>
  <cols>
    <col min="1" max="1" width="7.42578125" style="24" customWidth="1"/>
    <col min="2" max="2" width="18.140625" style="24" customWidth="1"/>
    <col min="3" max="3" width="28.140625" style="24" customWidth="1"/>
    <col min="4" max="4" width="16" style="24" customWidth="1"/>
    <col min="5" max="16384" width="9.140625" style="24"/>
  </cols>
  <sheetData>
    <row r="2" spans="1:4" ht="20.25" customHeight="1" x14ac:dyDescent="0.25">
      <c r="A2" s="366" t="s">
        <v>1189</v>
      </c>
      <c r="B2" s="366"/>
      <c r="C2" s="366"/>
      <c r="D2" s="366"/>
    </row>
    <row r="4" spans="1:4" x14ac:dyDescent="0.25">
      <c r="A4" s="24" t="s">
        <v>901</v>
      </c>
      <c r="B4" s="24" t="s">
        <v>1190</v>
      </c>
      <c r="C4" s="24" t="s">
        <v>1191</v>
      </c>
      <c r="D4" s="24" t="s">
        <v>20</v>
      </c>
    </row>
  </sheetData>
  <mergeCells count="1">
    <mergeCell ref="A2:D2"/>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7D668-D820-4A48-B1BF-F9AAEFE9954F}">
  <dimension ref="A2:K14"/>
  <sheetViews>
    <sheetView topLeftCell="A3" workbookViewId="0">
      <pane xSplit="2" ySplit="4" topLeftCell="C7" activePane="bottomRight" state="frozen"/>
      <selection activeCell="A3" sqref="A3"/>
      <selection pane="topRight" activeCell="C3" sqref="C3"/>
      <selection pane="bottomLeft" activeCell="A7" sqref="A7"/>
      <selection pane="bottomRight" activeCell="E13" sqref="E13"/>
    </sheetView>
  </sheetViews>
  <sheetFormatPr defaultRowHeight="15" x14ac:dyDescent="0.25"/>
  <cols>
    <col min="2" max="2" width="28.85546875" customWidth="1"/>
    <col min="3" max="3" width="13.5703125" customWidth="1"/>
    <col min="4" max="4" width="14.42578125" customWidth="1"/>
    <col min="5" max="5" width="15.5703125" customWidth="1"/>
    <col min="6" max="6" width="14.28515625" customWidth="1"/>
  </cols>
  <sheetData>
    <row r="2" spans="1:11" ht="16.5" x14ac:dyDescent="0.25">
      <c r="A2" s="391" t="s">
        <v>975</v>
      </c>
      <c r="B2" s="391"/>
      <c r="C2" s="391"/>
      <c r="D2" s="391"/>
      <c r="E2" s="391"/>
      <c r="F2" s="391"/>
      <c r="G2" s="391"/>
    </row>
    <row r="3" spans="1:11" ht="16.5" x14ac:dyDescent="0.25">
      <c r="A3" s="112"/>
      <c r="B3" s="115"/>
      <c r="C3" s="115"/>
      <c r="D3" s="115"/>
      <c r="E3" s="115"/>
      <c r="F3" s="115"/>
      <c r="G3" s="112"/>
    </row>
    <row r="4" spans="1:11" ht="16.5" x14ac:dyDescent="0.25">
      <c r="A4" s="112"/>
      <c r="B4" s="115"/>
      <c r="C4" s="115"/>
      <c r="D4" s="115"/>
      <c r="E4" s="115"/>
      <c r="F4" s="115"/>
      <c r="G4" s="112"/>
    </row>
    <row r="5" spans="1:11" ht="66" x14ac:dyDescent="0.25">
      <c r="A5" s="137" t="s">
        <v>901</v>
      </c>
      <c r="B5" s="138" t="s">
        <v>976</v>
      </c>
      <c r="C5" s="138" t="s">
        <v>977</v>
      </c>
      <c r="D5" s="139" t="s">
        <v>978</v>
      </c>
      <c r="E5" s="139" t="s">
        <v>979</v>
      </c>
      <c r="F5" s="140" t="s">
        <v>980</v>
      </c>
      <c r="G5" s="141"/>
    </row>
    <row r="6" spans="1:11" ht="16.5" x14ac:dyDescent="0.25">
      <c r="A6" s="142"/>
      <c r="B6" s="143"/>
      <c r="C6" s="143"/>
      <c r="D6" s="143"/>
      <c r="E6" s="143"/>
      <c r="F6" s="143"/>
      <c r="G6" s="142"/>
      <c r="I6">
        <f>I7-I8</f>
        <v>15865</v>
      </c>
      <c r="J6">
        <f>J7-J8</f>
        <v>14195</v>
      </c>
      <c r="K6">
        <f t="shared" ref="K6" si="0">K7-K8</f>
        <v>1670</v>
      </c>
    </row>
    <row r="7" spans="1:11" ht="16.5" x14ac:dyDescent="0.25">
      <c r="A7" s="142">
        <v>1</v>
      </c>
      <c r="B7" s="143" t="s">
        <v>981</v>
      </c>
      <c r="C7" s="144">
        <f t="shared" ref="C7:C13" si="1">SUM(D7:F7)</f>
        <v>21495</v>
      </c>
      <c r="D7" s="144">
        <f>NSDP!T164</f>
        <v>0</v>
      </c>
      <c r="E7" s="144">
        <f>NSDP!AA164</f>
        <v>14195</v>
      </c>
      <c r="F7" s="144">
        <f>NSDP!AB164</f>
        <v>7300</v>
      </c>
      <c r="G7" s="142"/>
      <c r="H7" t="s">
        <v>1164</v>
      </c>
      <c r="I7">
        <f>J7+K7</f>
        <v>21495</v>
      </c>
      <c r="J7">
        <f>15310-1115</f>
        <v>14195</v>
      </c>
      <c r="K7">
        <v>7300</v>
      </c>
    </row>
    <row r="8" spans="1:11" ht="16.5" x14ac:dyDescent="0.25">
      <c r="A8" s="142">
        <v>2</v>
      </c>
      <c r="B8" s="143" t="s">
        <v>982</v>
      </c>
      <c r="C8" s="144">
        <f t="shared" si="1"/>
        <v>14817</v>
      </c>
      <c r="D8" s="145"/>
      <c r="E8" s="145">
        <f>TTKL!Q10/1000000</f>
        <v>8721</v>
      </c>
      <c r="F8" s="145">
        <f>TTKL!R10/1000000</f>
        <v>6096</v>
      </c>
      <c r="G8" s="142"/>
      <c r="H8" t="s">
        <v>1165</v>
      </c>
      <c r="I8">
        <f>J8+K8</f>
        <v>5630</v>
      </c>
      <c r="K8">
        <f>4014+1616</f>
        <v>5630</v>
      </c>
    </row>
    <row r="9" spans="1:11" ht="16.5" x14ac:dyDescent="0.25">
      <c r="A9" s="142"/>
      <c r="B9" s="143" t="s">
        <v>1163</v>
      </c>
      <c r="C9" s="144">
        <f>C7-C8</f>
        <v>6678</v>
      </c>
      <c r="D9" s="144">
        <f t="shared" ref="D9:F9" si="2">D7-D8</f>
        <v>0</v>
      </c>
      <c r="E9" s="144">
        <f t="shared" si="2"/>
        <v>5474</v>
      </c>
      <c r="F9" s="144">
        <f t="shared" si="2"/>
        <v>1204</v>
      </c>
      <c r="G9" s="142"/>
      <c r="H9" t="s">
        <v>1166</v>
      </c>
      <c r="I9">
        <f>J9+K9</f>
        <v>466</v>
      </c>
      <c r="K9">
        <v>466</v>
      </c>
    </row>
    <row r="10" spans="1:11" ht="16.5" x14ac:dyDescent="0.25">
      <c r="A10" s="142">
        <v>3</v>
      </c>
      <c r="B10" s="143" t="s">
        <v>983</v>
      </c>
      <c r="C10" s="144">
        <f t="shared" si="1"/>
        <v>0</v>
      </c>
      <c r="D10" s="145"/>
      <c r="E10" s="145"/>
      <c r="F10" s="145"/>
      <c r="G10" s="142"/>
      <c r="H10" t="s">
        <v>1167</v>
      </c>
      <c r="I10">
        <f>I7-I8-I9</f>
        <v>15399</v>
      </c>
      <c r="J10">
        <f>J7-J8-J9</f>
        <v>14195</v>
      </c>
      <c r="K10">
        <f>K7-K8-K9</f>
        <v>1204</v>
      </c>
    </row>
    <row r="11" spans="1:11" ht="33" x14ac:dyDescent="0.25">
      <c r="A11" s="142">
        <v>4</v>
      </c>
      <c r="B11" s="143" t="s">
        <v>984</v>
      </c>
      <c r="C11" s="144">
        <f>SUM(D11:F11)</f>
        <v>0</v>
      </c>
      <c r="D11" s="145"/>
      <c r="E11" s="145"/>
      <c r="F11" s="145"/>
      <c r="G11" s="142"/>
    </row>
    <row r="12" spans="1:11" ht="16.5" x14ac:dyDescent="0.25">
      <c r="A12" s="142">
        <v>5</v>
      </c>
      <c r="B12" s="143" t="s">
        <v>987</v>
      </c>
      <c r="C12" s="144">
        <f t="shared" si="1"/>
        <v>8721</v>
      </c>
      <c r="D12" s="145"/>
      <c r="E12" s="145">
        <v>8721</v>
      </c>
      <c r="F12" s="145"/>
      <c r="G12" s="142"/>
    </row>
    <row r="13" spans="1:11" ht="16.5" x14ac:dyDescent="0.25">
      <c r="A13" s="142">
        <v>6</v>
      </c>
      <c r="B13" s="143" t="s">
        <v>985</v>
      </c>
      <c r="C13" s="146">
        <f t="shared" si="1"/>
        <v>-2043</v>
      </c>
      <c r="D13" s="146">
        <f>D9-D12</f>
        <v>0</v>
      </c>
      <c r="E13" s="146">
        <f>E9-E12</f>
        <v>-3247</v>
      </c>
      <c r="F13" s="146">
        <f>F9-F12-F10</f>
        <v>1204</v>
      </c>
      <c r="G13" s="142"/>
      <c r="I13">
        <v>1115</v>
      </c>
    </row>
    <row r="14" spans="1:11" ht="16.5" x14ac:dyDescent="0.25">
      <c r="A14" s="142"/>
      <c r="B14" s="143" t="s">
        <v>986</v>
      </c>
      <c r="C14" s="145"/>
      <c r="D14" s="145"/>
      <c r="E14" s="145"/>
      <c r="F14" s="145"/>
      <c r="G14" s="142"/>
      <c r="I14">
        <f>15310-1115</f>
        <v>14195</v>
      </c>
    </row>
  </sheetData>
  <mergeCells count="1">
    <mergeCell ref="A2:G2"/>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D9B32A-95ED-4CBE-858D-5C994B4AAF03}">
  <dimension ref="A5:F21"/>
  <sheetViews>
    <sheetView workbookViewId="0">
      <selection activeCell="D9" sqref="D9"/>
    </sheetView>
  </sheetViews>
  <sheetFormatPr defaultRowHeight="15.75" x14ac:dyDescent="0.25"/>
  <cols>
    <col min="1" max="1" width="7.28515625" style="24" customWidth="1"/>
    <col min="2" max="2" width="33.5703125" style="24" customWidth="1"/>
    <col min="3" max="3" width="16.85546875" style="24" customWidth="1"/>
    <col min="4" max="4" width="14.85546875" style="24" customWidth="1"/>
    <col min="5" max="5" width="9.140625" style="24"/>
    <col min="6" max="6" width="10" style="24" customWidth="1"/>
    <col min="7" max="16384" width="9.140625" style="24"/>
  </cols>
  <sheetData>
    <row r="5" spans="1:6" s="184" customFormat="1" x14ac:dyDescent="0.25">
      <c r="A5" s="184" t="s">
        <v>901</v>
      </c>
      <c r="B5" s="184" t="s">
        <v>7</v>
      </c>
      <c r="C5" s="184" t="s">
        <v>981</v>
      </c>
      <c r="D5" s="184" t="s">
        <v>19</v>
      </c>
      <c r="E5" s="184" t="s">
        <v>1202</v>
      </c>
      <c r="F5" s="184" t="s">
        <v>20</v>
      </c>
    </row>
    <row r="6" spans="1:6" x14ac:dyDescent="0.25">
      <c r="A6" s="176">
        <v>1</v>
      </c>
      <c r="B6" s="152" t="s">
        <v>1066</v>
      </c>
    </row>
    <row r="7" spans="1:6" x14ac:dyDescent="0.25">
      <c r="A7" s="176">
        <v>2</v>
      </c>
      <c r="B7" s="152" t="s">
        <v>1180</v>
      </c>
    </row>
    <row r="8" spans="1:6" x14ac:dyDescent="0.25">
      <c r="A8" s="176">
        <v>3</v>
      </c>
      <c r="B8" s="152" t="s">
        <v>104</v>
      </c>
    </row>
    <row r="9" spans="1:6" x14ac:dyDescent="0.25">
      <c r="A9" s="176">
        <v>4</v>
      </c>
      <c r="B9" s="152" t="s">
        <v>1181</v>
      </c>
    </row>
    <row r="10" spans="1:6" x14ac:dyDescent="0.25">
      <c r="A10" s="176">
        <v>5</v>
      </c>
      <c r="B10" s="152" t="s">
        <v>1182</v>
      </c>
    </row>
    <row r="11" spans="1:6" x14ac:dyDescent="0.25">
      <c r="A11" s="176">
        <v>6</v>
      </c>
      <c r="B11" s="152" t="s">
        <v>1194</v>
      </c>
    </row>
    <row r="12" spans="1:6" x14ac:dyDescent="0.25">
      <c r="A12" s="176">
        <v>7</v>
      </c>
      <c r="B12" s="152" t="s">
        <v>558</v>
      </c>
    </row>
    <row r="13" spans="1:6" x14ac:dyDescent="0.25">
      <c r="A13" s="176">
        <v>8</v>
      </c>
      <c r="B13" s="152" t="s">
        <v>722</v>
      </c>
    </row>
    <row r="14" spans="1:6" x14ac:dyDescent="0.25">
      <c r="A14" s="176">
        <v>9</v>
      </c>
      <c r="B14" s="152" t="s">
        <v>1195</v>
      </c>
    </row>
    <row r="15" spans="1:6" x14ac:dyDescent="0.25">
      <c r="A15" s="176">
        <v>10</v>
      </c>
      <c r="B15" s="152" t="s">
        <v>1183</v>
      </c>
    </row>
    <row r="16" spans="1:6" x14ac:dyDescent="0.25">
      <c r="A16" s="176">
        <v>11</v>
      </c>
      <c r="B16" s="152" t="s">
        <v>1184</v>
      </c>
    </row>
    <row r="17" spans="1:2" ht="31.5" x14ac:dyDescent="0.25">
      <c r="A17" s="176">
        <v>12</v>
      </c>
      <c r="B17" s="152" t="s">
        <v>1192</v>
      </c>
    </row>
    <row r="18" spans="1:2" x14ac:dyDescent="0.25">
      <c r="A18" s="176">
        <v>13</v>
      </c>
      <c r="B18" s="152" t="s">
        <v>1185</v>
      </c>
    </row>
    <row r="19" spans="1:2" x14ac:dyDescent="0.25">
      <c r="A19" s="176">
        <v>14</v>
      </c>
      <c r="B19" s="152" t="s">
        <v>1186</v>
      </c>
    </row>
    <row r="20" spans="1:2" x14ac:dyDescent="0.25">
      <c r="A20" s="176">
        <v>15</v>
      </c>
      <c r="B20" s="152" t="s">
        <v>452</v>
      </c>
    </row>
    <row r="21" spans="1:2" x14ac:dyDescent="0.25">
      <c r="A21" s="176">
        <v>16</v>
      </c>
      <c r="B21" s="152" t="s">
        <v>1193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127FDD-5E92-4161-B025-FB0FF05803DF}">
  <dimension ref="A2:F47"/>
  <sheetViews>
    <sheetView topLeftCell="A4" workbookViewId="0">
      <pane xSplit="2" ySplit="3" topLeftCell="C32" activePane="bottomRight" state="frozen"/>
      <selection activeCell="I42" sqref="I42"/>
      <selection pane="topRight" activeCell="I42" sqref="I42"/>
      <selection pane="bottomLeft" activeCell="I42" sqref="I42"/>
      <selection pane="bottomRight" activeCell="I42" sqref="I42"/>
    </sheetView>
  </sheetViews>
  <sheetFormatPr defaultRowHeight="15.75" x14ac:dyDescent="0.25"/>
  <cols>
    <col min="1" max="1" width="9.140625" style="24"/>
    <col min="2" max="2" width="32.42578125" style="24" customWidth="1"/>
    <col min="3" max="3" width="16.5703125" style="24" customWidth="1"/>
    <col min="4" max="4" width="14.140625" style="24" customWidth="1"/>
    <col min="5" max="5" width="13.28515625" style="24" customWidth="1"/>
    <col min="6" max="6" width="11" style="24" customWidth="1"/>
    <col min="7" max="257" width="9.140625" style="24"/>
    <col min="258" max="258" width="32.42578125" style="24" customWidth="1"/>
    <col min="259" max="259" width="13.140625" style="24" customWidth="1"/>
    <col min="260" max="260" width="14.140625" style="24" customWidth="1"/>
    <col min="261" max="261" width="13.28515625" style="24" customWidth="1"/>
    <col min="262" max="262" width="11" style="24" customWidth="1"/>
    <col min="263" max="513" width="9.140625" style="24"/>
    <col min="514" max="514" width="32.42578125" style="24" customWidth="1"/>
    <col min="515" max="515" width="13.140625" style="24" customWidth="1"/>
    <col min="516" max="516" width="14.140625" style="24" customWidth="1"/>
    <col min="517" max="517" width="13.28515625" style="24" customWidth="1"/>
    <col min="518" max="518" width="11" style="24" customWidth="1"/>
    <col min="519" max="769" width="9.140625" style="24"/>
    <col min="770" max="770" width="32.42578125" style="24" customWidth="1"/>
    <col min="771" max="771" width="13.140625" style="24" customWidth="1"/>
    <col min="772" max="772" width="14.140625" style="24" customWidth="1"/>
    <col min="773" max="773" width="13.28515625" style="24" customWidth="1"/>
    <col min="774" max="774" width="11" style="24" customWidth="1"/>
    <col min="775" max="1025" width="9.140625" style="24"/>
    <col min="1026" max="1026" width="32.42578125" style="24" customWidth="1"/>
    <col min="1027" max="1027" width="13.140625" style="24" customWidth="1"/>
    <col min="1028" max="1028" width="14.140625" style="24" customWidth="1"/>
    <col min="1029" max="1029" width="13.28515625" style="24" customWidth="1"/>
    <col min="1030" max="1030" width="11" style="24" customWidth="1"/>
    <col min="1031" max="1281" width="9.140625" style="24"/>
    <col min="1282" max="1282" width="32.42578125" style="24" customWidth="1"/>
    <col min="1283" max="1283" width="13.140625" style="24" customWidth="1"/>
    <col min="1284" max="1284" width="14.140625" style="24" customWidth="1"/>
    <col min="1285" max="1285" width="13.28515625" style="24" customWidth="1"/>
    <col min="1286" max="1286" width="11" style="24" customWidth="1"/>
    <col min="1287" max="1537" width="9.140625" style="24"/>
    <col min="1538" max="1538" width="32.42578125" style="24" customWidth="1"/>
    <col min="1539" max="1539" width="13.140625" style="24" customWidth="1"/>
    <col min="1540" max="1540" width="14.140625" style="24" customWidth="1"/>
    <col min="1541" max="1541" width="13.28515625" style="24" customWidth="1"/>
    <col min="1542" max="1542" width="11" style="24" customWidth="1"/>
    <col min="1543" max="1793" width="9.140625" style="24"/>
    <col min="1794" max="1794" width="32.42578125" style="24" customWidth="1"/>
    <col min="1795" max="1795" width="13.140625" style="24" customWidth="1"/>
    <col min="1796" max="1796" width="14.140625" style="24" customWidth="1"/>
    <col min="1797" max="1797" width="13.28515625" style="24" customWidth="1"/>
    <col min="1798" max="1798" width="11" style="24" customWidth="1"/>
    <col min="1799" max="2049" width="9.140625" style="24"/>
    <col min="2050" max="2050" width="32.42578125" style="24" customWidth="1"/>
    <col min="2051" max="2051" width="13.140625" style="24" customWidth="1"/>
    <col min="2052" max="2052" width="14.140625" style="24" customWidth="1"/>
    <col min="2053" max="2053" width="13.28515625" style="24" customWidth="1"/>
    <col min="2054" max="2054" width="11" style="24" customWidth="1"/>
    <col min="2055" max="2305" width="9.140625" style="24"/>
    <col min="2306" max="2306" width="32.42578125" style="24" customWidth="1"/>
    <col min="2307" max="2307" width="13.140625" style="24" customWidth="1"/>
    <col min="2308" max="2308" width="14.140625" style="24" customWidth="1"/>
    <col min="2309" max="2309" width="13.28515625" style="24" customWidth="1"/>
    <col min="2310" max="2310" width="11" style="24" customWidth="1"/>
    <col min="2311" max="2561" width="9.140625" style="24"/>
    <col min="2562" max="2562" width="32.42578125" style="24" customWidth="1"/>
    <col min="2563" max="2563" width="13.140625" style="24" customWidth="1"/>
    <col min="2564" max="2564" width="14.140625" style="24" customWidth="1"/>
    <col min="2565" max="2565" width="13.28515625" style="24" customWidth="1"/>
    <col min="2566" max="2566" width="11" style="24" customWidth="1"/>
    <col min="2567" max="2817" width="9.140625" style="24"/>
    <col min="2818" max="2818" width="32.42578125" style="24" customWidth="1"/>
    <col min="2819" max="2819" width="13.140625" style="24" customWidth="1"/>
    <col min="2820" max="2820" width="14.140625" style="24" customWidth="1"/>
    <col min="2821" max="2821" width="13.28515625" style="24" customWidth="1"/>
    <col min="2822" max="2822" width="11" style="24" customWidth="1"/>
    <col min="2823" max="3073" width="9.140625" style="24"/>
    <col min="3074" max="3074" width="32.42578125" style="24" customWidth="1"/>
    <col min="3075" max="3075" width="13.140625" style="24" customWidth="1"/>
    <col min="3076" max="3076" width="14.140625" style="24" customWidth="1"/>
    <col min="3077" max="3077" width="13.28515625" style="24" customWidth="1"/>
    <col min="3078" max="3078" width="11" style="24" customWidth="1"/>
    <col min="3079" max="3329" width="9.140625" style="24"/>
    <col min="3330" max="3330" width="32.42578125" style="24" customWidth="1"/>
    <col min="3331" max="3331" width="13.140625" style="24" customWidth="1"/>
    <col min="3332" max="3332" width="14.140625" style="24" customWidth="1"/>
    <col min="3333" max="3333" width="13.28515625" style="24" customWidth="1"/>
    <col min="3334" max="3334" width="11" style="24" customWidth="1"/>
    <col min="3335" max="3585" width="9.140625" style="24"/>
    <col min="3586" max="3586" width="32.42578125" style="24" customWidth="1"/>
    <col min="3587" max="3587" width="13.140625" style="24" customWidth="1"/>
    <col min="3588" max="3588" width="14.140625" style="24" customWidth="1"/>
    <col min="3589" max="3589" width="13.28515625" style="24" customWidth="1"/>
    <col min="3590" max="3590" width="11" style="24" customWidth="1"/>
    <col min="3591" max="3841" width="9.140625" style="24"/>
    <col min="3842" max="3842" width="32.42578125" style="24" customWidth="1"/>
    <col min="3843" max="3843" width="13.140625" style="24" customWidth="1"/>
    <col min="3844" max="3844" width="14.140625" style="24" customWidth="1"/>
    <col min="3845" max="3845" width="13.28515625" style="24" customWidth="1"/>
    <col min="3846" max="3846" width="11" style="24" customWidth="1"/>
    <col min="3847" max="4097" width="9.140625" style="24"/>
    <col min="4098" max="4098" width="32.42578125" style="24" customWidth="1"/>
    <col min="4099" max="4099" width="13.140625" style="24" customWidth="1"/>
    <col min="4100" max="4100" width="14.140625" style="24" customWidth="1"/>
    <col min="4101" max="4101" width="13.28515625" style="24" customWidth="1"/>
    <col min="4102" max="4102" width="11" style="24" customWidth="1"/>
    <col min="4103" max="4353" width="9.140625" style="24"/>
    <col min="4354" max="4354" width="32.42578125" style="24" customWidth="1"/>
    <col min="4355" max="4355" width="13.140625" style="24" customWidth="1"/>
    <col min="4356" max="4356" width="14.140625" style="24" customWidth="1"/>
    <col min="4357" max="4357" width="13.28515625" style="24" customWidth="1"/>
    <col min="4358" max="4358" width="11" style="24" customWidth="1"/>
    <col min="4359" max="4609" width="9.140625" style="24"/>
    <col min="4610" max="4610" width="32.42578125" style="24" customWidth="1"/>
    <col min="4611" max="4611" width="13.140625" style="24" customWidth="1"/>
    <col min="4612" max="4612" width="14.140625" style="24" customWidth="1"/>
    <col min="4613" max="4613" width="13.28515625" style="24" customWidth="1"/>
    <col min="4614" max="4614" width="11" style="24" customWidth="1"/>
    <col min="4615" max="4865" width="9.140625" style="24"/>
    <col min="4866" max="4866" width="32.42578125" style="24" customWidth="1"/>
    <col min="4867" max="4867" width="13.140625" style="24" customWidth="1"/>
    <col min="4868" max="4868" width="14.140625" style="24" customWidth="1"/>
    <col min="4869" max="4869" width="13.28515625" style="24" customWidth="1"/>
    <col min="4870" max="4870" width="11" style="24" customWidth="1"/>
    <col min="4871" max="5121" width="9.140625" style="24"/>
    <col min="5122" max="5122" width="32.42578125" style="24" customWidth="1"/>
    <col min="5123" max="5123" width="13.140625" style="24" customWidth="1"/>
    <col min="5124" max="5124" width="14.140625" style="24" customWidth="1"/>
    <col min="5125" max="5125" width="13.28515625" style="24" customWidth="1"/>
    <col min="5126" max="5126" width="11" style="24" customWidth="1"/>
    <col min="5127" max="5377" width="9.140625" style="24"/>
    <col min="5378" max="5378" width="32.42578125" style="24" customWidth="1"/>
    <col min="5379" max="5379" width="13.140625" style="24" customWidth="1"/>
    <col min="5380" max="5380" width="14.140625" style="24" customWidth="1"/>
    <col min="5381" max="5381" width="13.28515625" style="24" customWidth="1"/>
    <col min="5382" max="5382" width="11" style="24" customWidth="1"/>
    <col min="5383" max="5633" width="9.140625" style="24"/>
    <col min="5634" max="5634" width="32.42578125" style="24" customWidth="1"/>
    <col min="5635" max="5635" width="13.140625" style="24" customWidth="1"/>
    <col min="5636" max="5636" width="14.140625" style="24" customWidth="1"/>
    <col min="5637" max="5637" width="13.28515625" style="24" customWidth="1"/>
    <col min="5638" max="5638" width="11" style="24" customWidth="1"/>
    <col min="5639" max="5889" width="9.140625" style="24"/>
    <col min="5890" max="5890" width="32.42578125" style="24" customWidth="1"/>
    <col min="5891" max="5891" width="13.140625" style="24" customWidth="1"/>
    <col min="5892" max="5892" width="14.140625" style="24" customWidth="1"/>
    <col min="5893" max="5893" width="13.28515625" style="24" customWidth="1"/>
    <col min="5894" max="5894" width="11" style="24" customWidth="1"/>
    <col min="5895" max="6145" width="9.140625" style="24"/>
    <col min="6146" max="6146" width="32.42578125" style="24" customWidth="1"/>
    <col min="6147" max="6147" width="13.140625" style="24" customWidth="1"/>
    <col min="6148" max="6148" width="14.140625" style="24" customWidth="1"/>
    <col min="6149" max="6149" width="13.28515625" style="24" customWidth="1"/>
    <col min="6150" max="6150" width="11" style="24" customWidth="1"/>
    <col min="6151" max="6401" width="9.140625" style="24"/>
    <col min="6402" max="6402" width="32.42578125" style="24" customWidth="1"/>
    <col min="6403" max="6403" width="13.140625" style="24" customWidth="1"/>
    <col min="6404" max="6404" width="14.140625" style="24" customWidth="1"/>
    <col min="6405" max="6405" width="13.28515625" style="24" customWidth="1"/>
    <col min="6406" max="6406" width="11" style="24" customWidth="1"/>
    <col min="6407" max="6657" width="9.140625" style="24"/>
    <col min="6658" max="6658" width="32.42578125" style="24" customWidth="1"/>
    <col min="6659" max="6659" width="13.140625" style="24" customWidth="1"/>
    <col min="6660" max="6660" width="14.140625" style="24" customWidth="1"/>
    <col min="6661" max="6661" width="13.28515625" style="24" customWidth="1"/>
    <col min="6662" max="6662" width="11" style="24" customWidth="1"/>
    <col min="6663" max="6913" width="9.140625" style="24"/>
    <col min="6914" max="6914" width="32.42578125" style="24" customWidth="1"/>
    <col min="6915" max="6915" width="13.140625" style="24" customWidth="1"/>
    <col min="6916" max="6916" width="14.140625" style="24" customWidth="1"/>
    <col min="6917" max="6917" width="13.28515625" style="24" customWidth="1"/>
    <col min="6918" max="6918" width="11" style="24" customWidth="1"/>
    <col min="6919" max="7169" width="9.140625" style="24"/>
    <col min="7170" max="7170" width="32.42578125" style="24" customWidth="1"/>
    <col min="7171" max="7171" width="13.140625" style="24" customWidth="1"/>
    <col min="7172" max="7172" width="14.140625" style="24" customWidth="1"/>
    <col min="7173" max="7173" width="13.28515625" style="24" customWidth="1"/>
    <col min="7174" max="7174" width="11" style="24" customWidth="1"/>
    <col min="7175" max="7425" width="9.140625" style="24"/>
    <col min="7426" max="7426" width="32.42578125" style="24" customWidth="1"/>
    <col min="7427" max="7427" width="13.140625" style="24" customWidth="1"/>
    <col min="7428" max="7428" width="14.140625" style="24" customWidth="1"/>
    <col min="7429" max="7429" width="13.28515625" style="24" customWidth="1"/>
    <col min="7430" max="7430" width="11" style="24" customWidth="1"/>
    <col min="7431" max="7681" width="9.140625" style="24"/>
    <col min="7682" max="7682" width="32.42578125" style="24" customWidth="1"/>
    <col min="7683" max="7683" width="13.140625" style="24" customWidth="1"/>
    <col min="7684" max="7684" width="14.140625" style="24" customWidth="1"/>
    <col min="7685" max="7685" width="13.28515625" style="24" customWidth="1"/>
    <col min="7686" max="7686" width="11" style="24" customWidth="1"/>
    <col min="7687" max="7937" width="9.140625" style="24"/>
    <col min="7938" max="7938" width="32.42578125" style="24" customWidth="1"/>
    <col min="7939" max="7939" width="13.140625" style="24" customWidth="1"/>
    <col min="7940" max="7940" width="14.140625" style="24" customWidth="1"/>
    <col min="7941" max="7941" width="13.28515625" style="24" customWidth="1"/>
    <col min="7942" max="7942" width="11" style="24" customWidth="1"/>
    <col min="7943" max="8193" width="9.140625" style="24"/>
    <col min="8194" max="8194" width="32.42578125" style="24" customWidth="1"/>
    <col min="8195" max="8195" width="13.140625" style="24" customWidth="1"/>
    <col min="8196" max="8196" width="14.140625" style="24" customWidth="1"/>
    <col min="8197" max="8197" width="13.28515625" style="24" customWidth="1"/>
    <col min="8198" max="8198" width="11" style="24" customWidth="1"/>
    <col min="8199" max="8449" width="9.140625" style="24"/>
    <col min="8450" max="8450" width="32.42578125" style="24" customWidth="1"/>
    <col min="8451" max="8451" width="13.140625" style="24" customWidth="1"/>
    <col min="8452" max="8452" width="14.140625" style="24" customWidth="1"/>
    <col min="8453" max="8453" width="13.28515625" style="24" customWidth="1"/>
    <col min="8454" max="8454" width="11" style="24" customWidth="1"/>
    <col min="8455" max="8705" width="9.140625" style="24"/>
    <col min="8706" max="8706" width="32.42578125" style="24" customWidth="1"/>
    <col min="8707" max="8707" width="13.140625" style="24" customWidth="1"/>
    <col min="8708" max="8708" width="14.140625" style="24" customWidth="1"/>
    <col min="8709" max="8709" width="13.28515625" style="24" customWidth="1"/>
    <col min="8710" max="8710" width="11" style="24" customWidth="1"/>
    <col min="8711" max="8961" width="9.140625" style="24"/>
    <col min="8962" max="8962" width="32.42578125" style="24" customWidth="1"/>
    <col min="8963" max="8963" width="13.140625" style="24" customWidth="1"/>
    <col min="8964" max="8964" width="14.140625" style="24" customWidth="1"/>
    <col min="8965" max="8965" width="13.28515625" style="24" customWidth="1"/>
    <col min="8966" max="8966" width="11" style="24" customWidth="1"/>
    <col min="8967" max="9217" width="9.140625" style="24"/>
    <col min="9218" max="9218" width="32.42578125" style="24" customWidth="1"/>
    <col min="9219" max="9219" width="13.140625" style="24" customWidth="1"/>
    <col min="9220" max="9220" width="14.140625" style="24" customWidth="1"/>
    <col min="9221" max="9221" width="13.28515625" style="24" customWidth="1"/>
    <col min="9222" max="9222" width="11" style="24" customWidth="1"/>
    <col min="9223" max="9473" width="9.140625" style="24"/>
    <col min="9474" max="9474" width="32.42578125" style="24" customWidth="1"/>
    <col min="9475" max="9475" width="13.140625" style="24" customWidth="1"/>
    <col min="9476" max="9476" width="14.140625" style="24" customWidth="1"/>
    <col min="9477" max="9477" width="13.28515625" style="24" customWidth="1"/>
    <col min="9478" max="9478" width="11" style="24" customWidth="1"/>
    <col min="9479" max="9729" width="9.140625" style="24"/>
    <col min="9730" max="9730" width="32.42578125" style="24" customWidth="1"/>
    <col min="9731" max="9731" width="13.140625" style="24" customWidth="1"/>
    <col min="9732" max="9732" width="14.140625" style="24" customWidth="1"/>
    <col min="9733" max="9733" width="13.28515625" style="24" customWidth="1"/>
    <col min="9734" max="9734" width="11" style="24" customWidth="1"/>
    <col min="9735" max="9985" width="9.140625" style="24"/>
    <col min="9986" max="9986" width="32.42578125" style="24" customWidth="1"/>
    <col min="9987" max="9987" width="13.140625" style="24" customWidth="1"/>
    <col min="9988" max="9988" width="14.140625" style="24" customWidth="1"/>
    <col min="9989" max="9989" width="13.28515625" style="24" customWidth="1"/>
    <col min="9990" max="9990" width="11" style="24" customWidth="1"/>
    <col min="9991" max="10241" width="9.140625" style="24"/>
    <col min="10242" max="10242" width="32.42578125" style="24" customWidth="1"/>
    <col min="10243" max="10243" width="13.140625" style="24" customWidth="1"/>
    <col min="10244" max="10244" width="14.140625" style="24" customWidth="1"/>
    <col min="10245" max="10245" width="13.28515625" style="24" customWidth="1"/>
    <col min="10246" max="10246" width="11" style="24" customWidth="1"/>
    <col min="10247" max="10497" width="9.140625" style="24"/>
    <col min="10498" max="10498" width="32.42578125" style="24" customWidth="1"/>
    <col min="10499" max="10499" width="13.140625" style="24" customWidth="1"/>
    <col min="10500" max="10500" width="14.140625" style="24" customWidth="1"/>
    <col min="10501" max="10501" width="13.28515625" style="24" customWidth="1"/>
    <col min="10502" max="10502" width="11" style="24" customWidth="1"/>
    <col min="10503" max="10753" width="9.140625" style="24"/>
    <col min="10754" max="10754" width="32.42578125" style="24" customWidth="1"/>
    <col min="10755" max="10755" width="13.140625" style="24" customWidth="1"/>
    <col min="10756" max="10756" width="14.140625" style="24" customWidth="1"/>
    <col min="10757" max="10757" width="13.28515625" style="24" customWidth="1"/>
    <col min="10758" max="10758" width="11" style="24" customWidth="1"/>
    <col min="10759" max="11009" width="9.140625" style="24"/>
    <col min="11010" max="11010" width="32.42578125" style="24" customWidth="1"/>
    <col min="11011" max="11011" width="13.140625" style="24" customWidth="1"/>
    <col min="11012" max="11012" width="14.140625" style="24" customWidth="1"/>
    <col min="11013" max="11013" width="13.28515625" style="24" customWidth="1"/>
    <col min="11014" max="11014" width="11" style="24" customWidth="1"/>
    <col min="11015" max="11265" width="9.140625" style="24"/>
    <col min="11266" max="11266" width="32.42578125" style="24" customWidth="1"/>
    <col min="11267" max="11267" width="13.140625" style="24" customWidth="1"/>
    <col min="11268" max="11268" width="14.140625" style="24" customWidth="1"/>
    <col min="11269" max="11269" width="13.28515625" style="24" customWidth="1"/>
    <col min="11270" max="11270" width="11" style="24" customWidth="1"/>
    <col min="11271" max="11521" width="9.140625" style="24"/>
    <col min="11522" max="11522" width="32.42578125" style="24" customWidth="1"/>
    <col min="11523" max="11523" width="13.140625" style="24" customWidth="1"/>
    <col min="11524" max="11524" width="14.140625" style="24" customWidth="1"/>
    <col min="11525" max="11525" width="13.28515625" style="24" customWidth="1"/>
    <col min="11526" max="11526" width="11" style="24" customWidth="1"/>
    <col min="11527" max="11777" width="9.140625" style="24"/>
    <col min="11778" max="11778" width="32.42578125" style="24" customWidth="1"/>
    <col min="11779" max="11779" width="13.140625" style="24" customWidth="1"/>
    <col min="11780" max="11780" width="14.140625" style="24" customWidth="1"/>
    <col min="11781" max="11781" width="13.28515625" style="24" customWidth="1"/>
    <col min="11782" max="11782" width="11" style="24" customWidth="1"/>
    <col min="11783" max="12033" width="9.140625" style="24"/>
    <col min="12034" max="12034" width="32.42578125" style="24" customWidth="1"/>
    <col min="12035" max="12035" width="13.140625" style="24" customWidth="1"/>
    <col min="12036" max="12036" width="14.140625" style="24" customWidth="1"/>
    <col min="12037" max="12037" width="13.28515625" style="24" customWidth="1"/>
    <col min="12038" max="12038" width="11" style="24" customWidth="1"/>
    <col min="12039" max="12289" width="9.140625" style="24"/>
    <col min="12290" max="12290" width="32.42578125" style="24" customWidth="1"/>
    <col min="12291" max="12291" width="13.140625" style="24" customWidth="1"/>
    <col min="12292" max="12292" width="14.140625" style="24" customWidth="1"/>
    <col min="12293" max="12293" width="13.28515625" style="24" customWidth="1"/>
    <col min="12294" max="12294" width="11" style="24" customWidth="1"/>
    <col min="12295" max="12545" width="9.140625" style="24"/>
    <col min="12546" max="12546" width="32.42578125" style="24" customWidth="1"/>
    <col min="12547" max="12547" width="13.140625" style="24" customWidth="1"/>
    <col min="12548" max="12548" width="14.140625" style="24" customWidth="1"/>
    <col min="12549" max="12549" width="13.28515625" style="24" customWidth="1"/>
    <col min="12550" max="12550" width="11" style="24" customWidth="1"/>
    <col min="12551" max="12801" width="9.140625" style="24"/>
    <col min="12802" max="12802" width="32.42578125" style="24" customWidth="1"/>
    <col min="12803" max="12803" width="13.140625" style="24" customWidth="1"/>
    <col min="12804" max="12804" width="14.140625" style="24" customWidth="1"/>
    <col min="12805" max="12805" width="13.28515625" style="24" customWidth="1"/>
    <col min="12806" max="12806" width="11" style="24" customWidth="1"/>
    <col min="12807" max="13057" width="9.140625" style="24"/>
    <col min="13058" max="13058" width="32.42578125" style="24" customWidth="1"/>
    <col min="13059" max="13059" width="13.140625" style="24" customWidth="1"/>
    <col min="13060" max="13060" width="14.140625" style="24" customWidth="1"/>
    <col min="13061" max="13061" width="13.28515625" style="24" customWidth="1"/>
    <col min="13062" max="13062" width="11" style="24" customWidth="1"/>
    <col min="13063" max="13313" width="9.140625" style="24"/>
    <col min="13314" max="13314" width="32.42578125" style="24" customWidth="1"/>
    <col min="13315" max="13315" width="13.140625" style="24" customWidth="1"/>
    <col min="13316" max="13316" width="14.140625" style="24" customWidth="1"/>
    <col min="13317" max="13317" width="13.28515625" style="24" customWidth="1"/>
    <col min="13318" max="13318" width="11" style="24" customWidth="1"/>
    <col min="13319" max="13569" width="9.140625" style="24"/>
    <col min="13570" max="13570" width="32.42578125" style="24" customWidth="1"/>
    <col min="13571" max="13571" width="13.140625" style="24" customWidth="1"/>
    <col min="13572" max="13572" width="14.140625" style="24" customWidth="1"/>
    <col min="13573" max="13573" width="13.28515625" style="24" customWidth="1"/>
    <col min="13574" max="13574" width="11" style="24" customWidth="1"/>
    <col min="13575" max="13825" width="9.140625" style="24"/>
    <col min="13826" max="13826" width="32.42578125" style="24" customWidth="1"/>
    <col min="13827" max="13827" width="13.140625" style="24" customWidth="1"/>
    <col min="13828" max="13828" width="14.140625" style="24" customWidth="1"/>
    <col min="13829" max="13829" width="13.28515625" style="24" customWidth="1"/>
    <col min="13830" max="13830" width="11" style="24" customWidth="1"/>
    <col min="13831" max="14081" width="9.140625" style="24"/>
    <col min="14082" max="14082" width="32.42578125" style="24" customWidth="1"/>
    <col min="14083" max="14083" width="13.140625" style="24" customWidth="1"/>
    <col min="14084" max="14084" width="14.140625" style="24" customWidth="1"/>
    <col min="14085" max="14085" width="13.28515625" style="24" customWidth="1"/>
    <col min="14086" max="14086" width="11" style="24" customWidth="1"/>
    <col min="14087" max="14337" width="9.140625" style="24"/>
    <col min="14338" max="14338" width="32.42578125" style="24" customWidth="1"/>
    <col min="14339" max="14339" width="13.140625" style="24" customWidth="1"/>
    <col min="14340" max="14340" width="14.140625" style="24" customWidth="1"/>
    <col min="14341" max="14341" width="13.28515625" style="24" customWidth="1"/>
    <col min="14342" max="14342" width="11" style="24" customWidth="1"/>
    <col min="14343" max="14593" width="9.140625" style="24"/>
    <col min="14594" max="14594" width="32.42578125" style="24" customWidth="1"/>
    <col min="14595" max="14595" width="13.140625" style="24" customWidth="1"/>
    <col min="14596" max="14596" width="14.140625" style="24" customWidth="1"/>
    <col min="14597" max="14597" width="13.28515625" style="24" customWidth="1"/>
    <col min="14598" max="14598" width="11" style="24" customWidth="1"/>
    <col min="14599" max="14849" width="9.140625" style="24"/>
    <col min="14850" max="14850" width="32.42578125" style="24" customWidth="1"/>
    <col min="14851" max="14851" width="13.140625" style="24" customWidth="1"/>
    <col min="14852" max="14852" width="14.140625" style="24" customWidth="1"/>
    <col min="14853" max="14853" width="13.28515625" style="24" customWidth="1"/>
    <col min="14854" max="14854" width="11" style="24" customWidth="1"/>
    <col min="14855" max="15105" width="9.140625" style="24"/>
    <col min="15106" max="15106" width="32.42578125" style="24" customWidth="1"/>
    <col min="15107" max="15107" width="13.140625" style="24" customWidth="1"/>
    <col min="15108" max="15108" width="14.140625" style="24" customWidth="1"/>
    <col min="15109" max="15109" width="13.28515625" style="24" customWidth="1"/>
    <col min="15110" max="15110" width="11" style="24" customWidth="1"/>
    <col min="15111" max="15361" width="9.140625" style="24"/>
    <col min="15362" max="15362" width="32.42578125" style="24" customWidth="1"/>
    <col min="15363" max="15363" width="13.140625" style="24" customWidth="1"/>
    <col min="15364" max="15364" width="14.140625" style="24" customWidth="1"/>
    <col min="15365" max="15365" width="13.28515625" style="24" customWidth="1"/>
    <col min="15366" max="15366" width="11" style="24" customWidth="1"/>
    <col min="15367" max="15617" width="9.140625" style="24"/>
    <col min="15618" max="15618" width="32.42578125" style="24" customWidth="1"/>
    <col min="15619" max="15619" width="13.140625" style="24" customWidth="1"/>
    <col min="15620" max="15620" width="14.140625" style="24" customWidth="1"/>
    <col min="15621" max="15621" width="13.28515625" style="24" customWidth="1"/>
    <col min="15622" max="15622" width="11" style="24" customWidth="1"/>
    <col min="15623" max="15873" width="9.140625" style="24"/>
    <col min="15874" max="15874" width="32.42578125" style="24" customWidth="1"/>
    <col min="15875" max="15875" width="13.140625" style="24" customWidth="1"/>
    <col min="15876" max="15876" width="14.140625" style="24" customWidth="1"/>
    <col min="15877" max="15877" width="13.28515625" style="24" customWidth="1"/>
    <col min="15878" max="15878" width="11" style="24" customWidth="1"/>
    <col min="15879" max="16129" width="9.140625" style="24"/>
    <col min="16130" max="16130" width="32.42578125" style="24" customWidth="1"/>
    <col min="16131" max="16131" width="13.140625" style="24" customWidth="1"/>
    <col min="16132" max="16132" width="14.140625" style="24" customWidth="1"/>
    <col min="16133" max="16133" width="13.28515625" style="24" customWidth="1"/>
    <col min="16134" max="16134" width="11" style="24" customWidth="1"/>
    <col min="16135" max="16384" width="9.140625" style="24"/>
  </cols>
  <sheetData>
    <row r="2" spans="1:6" ht="45.75" customHeight="1" x14ac:dyDescent="0.3">
      <c r="A2" s="367" t="s">
        <v>1236</v>
      </c>
      <c r="B2" s="368"/>
      <c r="C2" s="368"/>
      <c r="D2" s="368"/>
      <c r="E2" s="368"/>
      <c r="F2" s="368"/>
    </row>
    <row r="5" spans="1:6" x14ac:dyDescent="0.25">
      <c r="A5" s="178" t="s">
        <v>901</v>
      </c>
      <c r="B5" s="178" t="s">
        <v>1196</v>
      </c>
      <c r="C5" s="178" t="s">
        <v>981</v>
      </c>
      <c r="D5" s="178" t="s">
        <v>19</v>
      </c>
      <c r="E5" s="178" t="s">
        <v>1197</v>
      </c>
      <c r="F5" s="178" t="s">
        <v>20</v>
      </c>
    </row>
    <row r="6" spans="1:6" s="184" customFormat="1" x14ac:dyDescent="0.25">
      <c r="A6" s="179">
        <v>1</v>
      </c>
      <c r="B6" s="180" t="str">
        <f>[1]NSDP!B252</f>
        <v>THÀNH PHỐ TÂY NINH</v>
      </c>
      <c r="C6" s="181">
        <f>SUM(C7:C10)</f>
        <v>347960</v>
      </c>
      <c r="D6" s="181">
        <f>SUM(D7:D10)</f>
        <v>66424</v>
      </c>
      <c r="E6" s="182">
        <f>D6/C6</f>
        <v>0.19089550523048626</v>
      </c>
      <c r="F6" s="183"/>
    </row>
    <row r="7" spans="1:6" x14ac:dyDescent="0.25">
      <c r="A7" s="183"/>
      <c r="B7" s="185" t="s">
        <v>1198</v>
      </c>
      <c r="C7" s="186">
        <f>NSDP!Y46+NSDP!Y71</f>
        <v>80080</v>
      </c>
      <c r="D7" s="186">
        <f>NSDP!AD46+NSDP!AD71</f>
        <v>18712</v>
      </c>
      <c r="E7" s="185"/>
      <c r="F7" s="183"/>
    </row>
    <row r="8" spans="1:6" x14ac:dyDescent="0.25">
      <c r="A8" s="183"/>
      <c r="B8" s="185" t="s">
        <v>1201</v>
      </c>
      <c r="C8" s="186"/>
      <c r="D8" s="186"/>
      <c r="E8" s="185"/>
      <c r="F8" s="183"/>
    </row>
    <row r="9" spans="1:6" x14ac:dyDescent="0.25">
      <c r="A9" s="183"/>
      <c r="B9" s="185" t="s">
        <v>1199</v>
      </c>
      <c r="C9" s="186">
        <f>NSDP!Y176</f>
        <v>100000</v>
      </c>
      <c r="D9" s="186">
        <f>NSDP!AD176</f>
        <v>28826</v>
      </c>
      <c r="E9" s="185"/>
      <c r="F9" s="183"/>
    </row>
    <row r="10" spans="1:6" x14ac:dyDescent="0.25">
      <c r="A10" s="183"/>
      <c r="B10" s="185" t="s">
        <v>1200</v>
      </c>
      <c r="C10" s="186">
        <f>NSDP!Y264</f>
        <v>167880</v>
      </c>
      <c r="D10" s="186">
        <f>NSDP!AD264</f>
        <v>18886</v>
      </c>
      <c r="E10" s="185"/>
      <c r="F10" s="183"/>
    </row>
    <row r="11" spans="1:6" s="184" customFormat="1" x14ac:dyDescent="0.25">
      <c r="A11" s="179">
        <v>2</v>
      </c>
      <c r="B11" s="180" t="str">
        <f>[1]NSDP!B173</f>
        <v>THỊ XÃ HÒA THÀNH</v>
      </c>
      <c r="C11" s="181">
        <f>SUM(C12:C15)</f>
        <v>205700</v>
      </c>
      <c r="D11" s="181">
        <f>SUM(D12:D15)</f>
        <v>67057</v>
      </c>
      <c r="E11" s="182">
        <f>D11/C11</f>
        <v>0.32599416626154593</v>
      </c>
      <c r="F11" s="183"/>
    </row>
    <row r="12" spans="1:6" x14ac:dyDescent="0.25">
      <c r="A12" s="183"/>
      <c r="B12" s="185" t="s">
        <v>1198</v>
      </c>
      <c r="C12" s="186">
        <f>NSDP!Y73+NSDP!Y138</f>
        <v>27000</v>
      </c>
      <c r="D12" s="186">
        <f>NSDP!AD73+NSDP!AD138</f>
        <v>2096</v>
      </c>
      <c r="E12" s="185"/>
      <c r="F12" s="183"/>
    </row>
    <row r="13" spans="1:6" x14ac:dyDescent="0.25">
      <c r="A13" s="183"/>
      <c r="B13" s="185" t="s">
        <v>1201</v>
      </c>
      <c r="C13" s="186">
        <f>CBDT!R76+CBDT!R77</f>
        <v>2290</v>
      </c>
      <c r="D13" s="186">
        <f>CBDT!U76+CBDT!U77</f>
        <v>0</v>
      </c>
      <c r="E13" s="185"/>
      <c r="F13" s="183"/>
    </row>
    <row r="14" spans="1:6" x14ac:dyDescent="0.25">
      <c r="A14" s="183"/>
      <c r="B14" s="185" t="s">
        <v>1199</v>
      </c>
      <c r="C14" s="186">
        <f>NSDP!Y185</f>
        <v>95000</v>
      </c>
      <c r="D14" s="186">
        <f>NSDP!AD185</f>
        <v>44960</v>
      </c>
      <c r="E14" s="185"/>
      <c r="F14" s="183"/>
    </row>
    <row r="15" spans="1:6" x14ac:dyDescent="0.25">
      <c r="A15" s="183"/>
      <c r="B15" s="185" t="s">
        <v>1200</v>
      </c>
      <c r="C15" s="186">
        <f>NSDP!Y270</f>
        <v>81410</v>
      </c>
      <c r="D15" s="186">
        <f>NSDP!AD270</f>
        <v>20001</v>
      </c>
      <c r="E15" s="185"/>
      <c r="F15" s="183"/>
    </row>
    <row r="16" spans="1:6" s="184" customFormat="1" x14ac:dyDescent="0.25">
      <c r="A16" s="179">
        <v>3</v>
      </c>
      <c r="B16" s="180" t="str">
        <f>[1]NSDP!B182</f>
        <v>HUYỆN CHÂU THÀNH</v>
      </c>
      <c r="C16" s="181">
        <f>SUM(C17:C20)</f>
        <v>293000</v>
      </c>
      <c r="D16" s="181">
        <f>SUM(D17:D20)</f>
        <v>45991</v>
      </c>
      <c r="E16" s="182">
        <f>D16/C16</f>
        <v>0.15696587030716724</v>
      </c>
      <c r="F16" s="183"/>
    </row>
    <row r="17" spans="1:6" x14ac:dyDescent="0.25">
      <c r="A17" s="183"/>
      <c r="B17" s="185" t="s">
        <v>1198</v>
      </c>
      <c r="C17" s="186">
        <f>NSDP!Y38+NSDP!Y43+NSDP!Y113+NSDP!Y70</f>
        <v>35400</v>
      </c>
      <c r="D17" s="186">
        <f>NSDP!AD38+NSDP!AD43+NSDP!AD113+NSDP!AD70</f>
        <v>11817</v>
      </c>
      <c r="E17" s="185"/>
      <c r="F17" s="183"/>
    </row>
    <row r="18" spans="1:6" x14ac:dyDescent="0.25">
      <c r="A18" s="183"/>
      <c r="B18" s="185" t="s">
        <v>1201</v>
      </c>
      <c r="C18" s="186">
        <f>CBDT!R57</f>
        <v>170</v>
      </c>
      <c r="D18" s="186">
        <f>CBDT!U57</f>
        <v>159</v>
      </c>
      <c r="E18" s="185"/>
      <c r="F18" s="183"/>
    </row>
    <row r="19" spans="1:6" x14ac:dyDescent="0.25">
      <c r="A19" s="183"/>
      <c r="B19" s="185" t="s">
        <v>1199</v>
      </c>
      <c r="C19" s="186">
        <f>NSDP!Y194</f>
        <v>214250</v>
      </c>
      <c r="D19" s="186">
        <f>NSDP!AD194</f>
        <v>27664</v>
      </c>
      <c r="E19" s="185"/>
      <c r="F19" s="183"/>
    </row>
    <row r="20" spans="1:6" x14ac:dyDescent="0.25">
      <c r="A20" s="183"/>
      <c r="B20" s="185" t="s">
        <v>1200</v>
      </c>
      <c r="C20" s="186">
        <f>NSDP!Y276</f>
        <v>43180</v>
      </c>
      <c r="D20" s="186">
        <f>NSDP!AD276</f>
        <v>6351</v>
      </c>
      <c r="E20" s="185"/>
      <c r="F20" s="183"/>
    </row>
    <row r="21" spans="1:6" s="184" customFormat="1" x14ac:dyDescent="0.25">
      <c r="A21" s="179">
        <v>4</v>
      </c>
      <c r="B21" s="180" t="str">
        <f>[1]NSDP!B191</f>
        <v>HUYỆN DƯƠNG MINH CHÂU</v>
      </c>
      <c r="C21" s="181">
        <f>SUM(C22:C25)</f>
        <v>196060</v>
      </c>
      <c r="D21" s="181">
        <f>SUM(D22:D25)</f>
        <v>53180</v>
      </c>
      <c r="E21" s="182">
        <f>D21/C21</f>
        <v>0.27124349688870752</v>
      </c>
      <c r="F21" s="183"/>
    </row>
    <row r="22" spans="1:6" s="184" customFormat="1" x14ac:dyDescent="0.25">
      <c r="A22" s="179"/>
      <c r="B22" s="185" t="s">
        <v>1198</v>
      </c>
      <c r="C22" s="186">
        <f>NSDP!Y39+NSDP!Y134</f>
        <v>16000</v>
      </c>
      <c r="D22" s="186">
        <f>NSDP!AD39+NSDP!AD134</f>
        <v>0</v>
      </c>
      <c r="E22" s="180"/>
      <c r="F22" s="183"/>
    </row>
    <row r="23" spans="1:6" s="184" customFormat="1" x14ac:dyDescent="0.25">
      <c r="A23" s="179"/>
      <c r="B23" s="185" t="s">
        <v>1201</v>
      </c>
      <c r="C23" s="186">
        <f>CBDT!R60</f>
        <v>720</v>
      </c>
      <c r="D23" s="186">
        <f>CBDT!U60</f>
        <v>0</v>
      </c>
      <c r="E23" s="180"/>
      <c r="F23" s="183"/>
    </row>
    <row r="24" spans="1:6" x14ac:dyDescent="0.25">
      <c r="A24" s="183"/>
      <c r="B24" s="185" t="s">
        <v>1199</v>
      </c>
      <c r="C24" s="186">
        <f>NSDP!Y203</f>
        <v>125000</v>
      </c>
      <c r="D24" s="186">
        <f>NSDP!AD203</f>
        <v>31614</v>
      </c>
      <c r="E24" s="185"/>
      <c r="F24" s="183"/>
    </row>
    <row r="25" spans="1:6" x14ac:dyDescent="0.25">
      <c r="A25" s="183"/>
      <c r="B25" s="185" t="s">
        <v>1200</v>
      </c>
      <c r="C25" s="186">
        <f>NSDP!Y282</f>
        <v>54340</v>
      </c>
      <c r="D25" s="186">
        <f>NSDP!AD282</f>
        <v>21566</v>
      </c>
      <c r="E25" s="185"/>
      <c r="F25" s="183"/>
    </row>
    <row r="26" spans="1:6" s="184" customFormat="1" x14ac:dyDescent="0.25">
      <c r="A26" s="179">
        <v>5</v>
      </c>
      <c r="B26" s="180" t="str">
        <f>[1]NSDP!B200</f>
        <v>THỊ XÃ TRẢNG BÀNG</v>
      </c>
      <c r="C26" s="181">
        <f>SUM(C27:C30)</f>
        <v>155630</v>
      </c>
      <c r="D26" s="181">
        <f>SUM(D27:D30)</f>
        <v>27787</v>
      </c>
      <c r="E26" s="182">
        <f>D26/C26</f>
        <v>0.1785452676219238</v>
      </c>
      <c r="F26" s="183"/>
    </row>
    <row r="27" spans="1:6" s="184" customFormat="1" x14ac:dyDescent="0.25">
      <c r="A27" s="179"/>
      <c r="B27" s="185" t="s">
        <v>1198</v>
      </c>
      <c r="C27" s="186">
        <f>NSDP!Y47</f>
        <v>14300</v>
      </c>
      <c r="D27" s="186">
        <f>NSDP!AD47</f>
        <v>4986</v>
      </c>
      <c r="E27" s="180"/>
      <c r="F27" s="183"/>
    </row>
    <row r="28" spans="1:6" s="184" customFormat="1" x14ac:dyDescent="0.25">
      <c r="A28" s="179"/>
      <c r="B28" s="185" t="s">
        <v>1201</v>
      </c>
      <c r="C28" s="186">
        <f>CBDT!R31</f>
        <v>2200</v>
      </c>
      <c r="D28" s="186">
        <f>CBDT!U31</f>
        <v>0</v>
      </c>
      <c r="E28" s="180"/>
      <c r="F28" s="183"/>
    </row>
    <row r="29" spans="1:6" x14ac:dyDescent="0.25">
      <c r="A29" s="183"/>
      <c r="B29" s="185" t="s">
        <v>1199</v>
      </c>
      <c r="C29" s="186">
        <f>NSDP!Y212</f>
        <v>81100</v>
      </c>
      <c r="D29" s="186">
        <f>NSDP!AD212</f>
        <v>11417</v>
      </c>
      <c r="E29" s="185"/>
      <c r="F29" s="183"/>
    </row>
    <row r="30" spans="1:6" x14ac:dyDescent="0.25">
      <c r="A30" s="183"/>
      <c r="B30" s="185" t="s">
        <v>1200</v>
      </c>
      <c r="C30" s="186">
        <f>NSDP!Y288</f>
        <v>58030</v>
      </c>
      <c r="D30" s="186">
        <f>NSDP!AD288</f>
        <v>11384</v>
      </c>
      <c r="E30" s="185"/>
      <c r="F30" s="183"/>
    </row>
    <row r="31" spans="1:6" s="184" customFormat="1" x14ac:dyDescent="0.25">
      <c r="A31" s="179">
        <v>6</v>
      </c>
      <c r="B31" s="180" t="str">
        <f>[1]NSDP!B209</f>
        <v>HUYỆN GÒ DẦU</v>
      </c>
      <c r="C31" s="181">
        <f>SUM(C32:C34)</f>
        <v>242530</v>
      </c>
      <c r="D31" s="181">
        <f>SUM(D32:D34)</f>
        <v>62542</v>
      </c>
      <c r="E31" s="182">
        <f>D31/C31</f>
        <v>0.25787325279346884</v>
      </c>
      <c r="F31" s="183"/>
    </row>
    <row r="32" spans="1:6" s="184" customFormat="1" x14ac:dyDescent="0.25">
      <c r="A32" s="179"/>
      <c r="B32" s="185" t="s">
        <v>1198</v>
      </c>
      <c r="C32" s="186">
        <f>NSDP!Y68+NSDP!Y146</f>
        <v>38000</v>
      </c>
      <c r="D32" s="186">
        <f>NSDP!AD68+NSDP!AD146</f>
        <v>16943</v>
      </c>
      <c r="E32" s="180"/>
      <c r="F32" s="183"/>
    </row>
    <row r="33" spans="1:6" x14ac:dyDescent="0.25">
      <c r="A33" s="183"/>
      <c r="B33" s="185" t="s">
        <v>1199</v>
      </c>
      <c r="C33" s="186">
        <f>NSDP!Y221</f>
        <v>126850</v>
      </c>
      <c r="D33" s="186">
        <f>NSDP!AD221</f>
        <v>41512</v>
      </c>
      <c r="E33" s="185"/>
      <c r="F33" s="183"/>
    </row>
    <row r="34" spans="1:6" x14ac:dyDescent="0.25">
      <c r="A34" s="183"/>
      <c r="B34" s="185" t="s">
        <v>1200</v>
      </c>
      <c r="C34" s="186">
        <f>NSDP!Y294</f>
        <v>77680</v>
      </c>
      <c r="D34" s="186">
        <f>NSDP!AD294</f>
        <v>4087</v>
      </c>
      <c r="E34" s="185"/>
      <c r="F34" s="183"/>
    </row>
    <row r="35" spans="1:6" s="184" customFormat="1" x14ac:dyDescent="0.25">
      <c r="A35" s="179">
        <v>7</v>
      </c>
      <c r="B35" s="180" t="str">
        <f>[1]NSDP!B218</f>
        <v>HUYỆN BẾN CẦU</v>
      </c>
      <c r="C35" s="181">
        <f>SUM(C36:C38)</f>
        <v>202610</v>
      </c>
      <c r="D35" s="181">
        <f>SUM(D36:D38)</f>
        <v>89302</v>
      </c>
      <c r="E35" s="182">
        <f>D35/C35</f>
        <v>0.44075810670746757</v>
      </c>
      <c r="F35" s="183"/>
    </row>
    <row r="36" spans="1:6" s="184" customFormat="1" x14ac:dyDescent="0.25">
      <c r="A36" s="179"/>
      <c r="B36" s="185" t="s">
        <v>1198</v>
      </c>
      <c r="C36" s="186">
        <f>NSDP!Y42</f>
        <v>2500</v>
      </c>
      <c r="D36" s="186">
        <f>NSDP!AD42</f>
        <v>165</v>
      </c>
      <c r="E36" s="180"/>
      <c r="F36" s="183"/>
    </row>
    <row r="37" spans="1:6" x14ac:dyDescent="0.25">
      <c r="A37" s="183"/>
      <c r="B37" s="185" t="s">
        <v>1199</v>
      </c>
      <c r="C37" s="186">
        <f>NSDP!Y230</f>
        <v>172400</v>
      </c>
      <c r="D37" s="186">
        <f>NSDP!AD230</f>
        <v>81386</v>
      </c>
      <c r="E37" s="185"/>
      <c r="F37" s="183"/>
    </row>
    <row r="38" spans="1:6" x14ac:dyDescent="0.25">
      <c r="A38" s="183"/>
      <c r="B38" s="185" t="s">
        <v>1200</v>
      </c>
      <c r="C38" s="186">
        <f>NSDP!Y300</f>
        <v>27710</v>
      </c>
      <c r="D38" s="186">
        <f>NSDP!AD300</f>
        <v>7751</v>
      </c>
      <c r="E38" s="185"/>
      <c r="F38" s="183"/>
    </row>
    <row r="39" spans="1:6" s="184" customFormat="1" x14ac:dyDescent="0.25">
      <c r="A39" s="179">
        <v>8</v>
      </c>
      <c r="B39" s="180" t="str">
        <f>[1]NSDP!B227</f>
        <v>HUYỆN TÂN BIÊN</v>
      </c>
      <c r="C39" s="181" t="e">
        <f>SUM(C40:C42)</f>
        <v>#REF!</v>
      </c>
      <c r="D39" s="181" t="e">
        <f>SUM(D40:D42)</f>
        <v>#REF!</v>
      </c>
      <c r="E39" s="182" t="e">
        <f>D39/C39</f>
        <v>#REF!</v>
      </c>
      <c r="F39" s="183"/>
    </row>
    <row r="40" spans="1:6" s="184" customFormat="1" x14ac:dyDescent="0.25">
      <c r="A40" s="179"/>
      <c r="B40" s="185" t="s">
        <v>1203</v>
      </c>
      <c r="C40" s="186" t="e">
        <f>NSDP!Y59+#REF!</f>
        <v>#REF!</v>
      </c>
      <c r="D40" s="186" t="e">
        <f>NSDP!AD59+#REF!</f>
        <v>#REF!</v>
      </c>
      <c r="E40" s="180"/>
      <c r="F40" s="183"/>
    </row>
    <row r="41" spans="1:6" x14ac:dyDescent="0.25">
      <c r="A41" s="183"/>
      <c r="B41" s="185" t="s">
        <v>1199</v>
      </c>
      <c r="C41" s="186">
        <f>NSDP!Y239</f>
        <v>125000</v>
      </c>
      <c r="D41" s="186">
        <f>NSDP!AD239</f>
        <v>33039</v>
      </c>
      <c r="E41" s="185"/>
      <c r="F41" s="183"/>
    </row>
    <row r="42" spans="1:6" x14ac:dyDescent="0.25">
      <c r="A42" s="183"/>
      <c r="B42" s="185" t="s">
        <v>1200</v>
      </c>
      <c r="C42" s="186">
        <f>NSDP!Y306</f>
        <v>47030</v>
      </c>
      <c r="D42" s="186">
        <f>NSDP!AD306</f>
        <v>18933</v>
      </c>
      <c r="E42" s="185"/>
      <c r="F42" s="183"/>
    </row>
    <row r="43" spans="1:6" s="184" customFormat="1" x14ac:dyDescent="0.25">
      <c r="A43" s="179">
        <v>9</v>
      </c>
      <c r="B43" s="180" t="str">
        <f>[1]NSDP!B236</f>
        <v>HUYỆN TÂN CHÂU</v>
      </c>
      <c r="C43" s="181">
        <f>SUM(C44:C46)</f>
        <v>200020</v>
      </c>
      <c r="D43" s="181">
        <f>SUM(D44:D46)</f>
        <v>34780</v>
      </c>
      <c r="E43" s="182">
        <f>D43/C43</f>
        <v>0.1738826117388261</v>
      </c>
      <c r="F43" s="183"/>
    </row>
    <row r="44" spans="1:6" s="184" customFormat="1" x14ac:dyDescent="0.25">
      <c r="A44" s="179"/>
      <c r="B44" s="185" t="s">
        <v>1198</v>
      </c>
      <c r="C44" s="186">
        <f>NSDP!Y69</f>
        <v>13000</v>
      </c>
      <c r="D44" s="186">
        <f>NSDP!AD69</f>
        <v>0</v>
      </c>
      <c r="E44" s="180"/>
      <c r="F44" s="180"/>
    </row>
    <row r="45" spans="1:6" x14ac:dyDescent="0.25">
      <c r="A45" s="183"/>
      <c r="B45" s="185" t="s">
        <v>1199</v>
      </c>
      <c r="C45" s="186">
        <f>NSDP!Y248</f>
        <v>119400</v>
      </c>
      <c r="D45" s="186">
        <f>NSDP!AD248</f>
        <v>24678</v>
      </c>
      <c r="E45" s="185"/>
      <c r="F45" s="185"/>
    </row>
    <row r="46" spans="1:6" x14ac:dyDescent="0.25">
      <c r="A46" s="183"/>
      <c r="B46" s="185" t="s">
        <v>1200</v>
      </c>
      <c r="C46" s="186">
        <f>NSDP!Y312</f>
        <v>67620</v>
      </c>
      <c r="D46" s="186">
        <f>NSDP!AD312</f>
        <v>10102</v>
      </c>
      <c r="E46" s="185"/>
      <c r="F46" s="185"/>
    </row>
    <row r="47" spans="1:6" x14ac:dyDescent="0.25">
      <c r="A47" s="187"/>
      <c r="B47" s="188"/>
      <c r="C47" s="188"/>
      <c r="D47" s="188"/>
      <c r="E47" s="188"/>
      <c r="F47" s="188"/>
    </row>
  </sheetData>
  <mergeCells count="1">
    <mergeCell ref="A2:F2"/>
  </mergeCells>
  <printOptions horizontalCentered="1"/>
  <pageMargins left="0.32" right="0.22" top="0.32" bottom="0.37" header="0.17" footer="0.17"/>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C6B2D-0B63-4055-A9D5-1517F672F1D5}">
  <sheetPr>
    <pageSetUpPr fitToPage="1"/>
  </sheetPr>
  <dimension ref="A2:H38"/>
  <sheetViews>
    <sheetView topLeftCell="A3" workbookViewId="0">
      <selection activeCell="O23" sqref="O23"/>
    </sheetView>
  </sheetViews>
  <sheetFormatPr defaultRowHeight="15" x14ac:dyDescent="0.25"/>
  <cols>
    <col min="1" max="1" width="8.85546875" customWidth="1"/>
    <col min="2" max="2" width="36.5703125" customWidth="1"/>
    <col min="6" max="6" width="10.85546875" customWidth="1"/>
    <col min="8" max="8" width="14" customWidth="1"/>
  </cols>
  <sheetData>
    <row r="2" spans="1:8" ht="15.75" x14ac:dyDescent="0.25">
      <c r="A2" s="369" t="s">
        <v>1247</v>
      </c>
      <c r="B2" s="369"/>
      <c r="C2" s="369"/>
      <c r="D2" s="369"/>
      <c r="E2" s="369"/>
      <c r="F2" s="369"/>
      <c r="G2" s="369"/>
      <c r="H2" s="369"/>
    </row>
    <row r="3" spans="1:8" ht="15.75" x14ac:dyDescent="0.25">
      <c r="A3" s="174"/>
      <c r="B3" s="174"/>
      <c r="C3" s="174"/>
      <c r="D3" s="174"/>
      <c r="E3" s="174"/>
      <c r="F3" s="174"/>
      <c r="G3" s="174"/>
      <c r="H3" s="174"/>
    </row>
    <row r="4" spans="1:8" ht="15.75" x14ac:dyDescent="0.25">
      <c r="A4" s="370"/>
      <c r="B4" s="370"/>
      <c r="C4" s="370"/>
      <c r="D4" s="370"/>
      <c r="E4" s="370"/>
      <c r="F4" s="370"/>
      <c r="G4" s="370"/>
      <c r="H4" s="370"/>
    </row>
    <row r="5" spans="1:8" ht="15.75" x14ac:dyDescent="0.25">
      <c r="A5" s="371" t="s">
        <v>901</v>
      </c>
      <c r="B5" s="371" t="s">
        <v>1170</v>
      </c>
      <c r="C5" s="371" t="s">
        <v>1171</v>
      </c>
      <c r="D5" s="371"/>
      <c r="E5" s="371"/>
      <c r="F5" s="371"/>
      <c r="G5" s="371" t="s">
        <v>1172</v>
      </c>
      <c r="H5" s="371" t="s">
        <v>20</v>
      </c>
    </row>
    <row r="6" spans="1:8" ht="29.25" customHeight="1" x14ac:dyDescent="0.25">
      <c r="A6" s="372"/>
      <c r="B6" s="372"/>
      <c r="C6" s="372" t="s">
        <v>1173</v>
      </c>
      <c r="D6" s="372"/>
      <c r="E6" s="372" t="s">
        <v>1174</v>
      </c>
      <c r="F6" s="372"/>
      <c r="G6" s="372"/>
      <c r="H6" s="372"/>
    </row>
    <row r="7" spans="1:8" ht="31.5" x14ac:dyDescent="0.25">
      <c r="A7" s="372"/>
      <c r="B7" s="372"/>
      <c r="C7" s="175" t="s">
        <v>1175</v>
      </c>
      <c r="D7" s="175" t="s">
        <v>1176</v>
      </c>
      <c r="E7" s="175" t="s">
        <v>1177</v>
      </c>
      <c r="F7" s="175" t="s">
        <v>1178</v>
      </c>
      <c r="G7" s="372"/>
      <c r="H7" s="372"/>
    </row>
    <row r="8" spans="1:8" ht="15.75" x14ac:dyDescent="0.25">
      <c r="A8" s="175"/>
      <c r="B8" s="151" t="s">
        <v>1179</v>
      </c>
      <c r="C8" s="175">
        <f>SUM(C9:C25)</f>
        <v>11</v>
      </c>
      <c r="D8" s="175">
        <f>SUM(D9:D25)</f>
        <v>0</v>
      </c>
      <c r="E8" s="175">
        <f>SUM(E9:E25)</f>
        <v>11</v>
      </c>
      <c r="F8" s="175">
        <f>SUM(F9:F25)</f>
        <v>0</v>
      </c>
      <c r="G8" s="175">
        <f>SUM(G9:G25)</f>
        <v>6</v>
      </c>
      <c r="H8" s="151"/>
    </row>
    <row r="9" spans="1:8" ht="16.5" customHeight="1" x14ac:dyDescent="0.25">
      <c r="A9" s="176">
        <v>1</v>
      </c>
      <c r="B9" s="152" t="s">
        <v>1066</v>
      </c>
      <c r="C9" s="176">
        <v>1</v>
      </c>
      <c r="D9" s="176"/>
      <c r="E9" s="176">
        <v>1</v>
      </c>
      <c r="F9" s="176"/>
      <c r="G9" s="176"/>
      <c r="H9" s="152"/>
    </row>
    <row r="10" spans="1:8" ht="15.75" x14ac:dyDescent="0.25">
      <c r="A10" s="176">
        <v>2</v>
      </c>
      <c r="B10" s="152" t="s">
        <v>1180</v>
      </c>
      <c r="C10" s="176">
        <v>1</v>
      </c>
      <c r="D10" s="176"/>
      <c r="E10" s="176">
        <v>1</v>
      </c>
      <c r="F10" s="176"/>
      <c r="G10" s="176"/>
      <c r="H10" s="152"/>
    </row>
    <row r="11" spans="1:8" ht="15.75" x14ac:dyDescent="0.25">
      <c r="A11" s="176">
        <v>3</v>
      </c>
      <c r="B11" s="152" t="s">
        <v>104</v>
      </c>
      <c r="C11" s="176">
        <v>1</v>
      </c>
      <c r="D11" s="176"/>
      <c r="E11" s="176">
        <v>1</v>
      </c>
      <c r="F11" s="176"/>
      <c r="G11" s="176"/>
      <c r="H11" s="152"/>
    </row>
    <row r="12" spans="1:8" ht="15.75" x14ac:dyDescent="0.25">
      <c r="A12" s="176">
        <v>4</v>
      </c>
      <c r="B12" s="152" t="s">
        <v>674</v>
      </c>
      <c r="C12" s="176">
        <v>1</v>
      </c>
      <c r="D12" s="176"/>
      <c r="E12" s="176">
        <v>1</v>
      </c>
      <c r="F12" s="176"/>
      <c r="G12" s="176"/>
      <c r="H12" s="152"/>
    </row>
    <row r="13" spans="1:8" ht="15.75" x14ac:dyDescent="0.25">
      <c r="A13" s="176">
        <v>5</v>
      </c>
      <c r="B13" s="152" t="s">
        <v>1184</v>
      </c>
      <c r="C13" s="176">
        <v>1</v>
      </c>
      <c r="D13" s="176"/>
      <c r="E13" s="176">
        <v>1</v>
      </c>
      <c r="F13" s="176"/>
      <c r="G13" s="176"/>
      <c r="H13" s="152"/>
    </row>
    <row r="14" spans="1:8" ht="15.75" customHeight="1" x14ac:dyDescent="0.25">
      <c r="A14" s="176">
        <v>6</v>
      </c>
      <c r="B14" s="152" t="s">
        <v>1192</v>
      </c>
      <c r="C14" s="176">
        <v>1</v>
      </c>
      <c r="D14" s="176"/>
      <c r="E14" s="176">
        <v>1</v>
      </c>
      <c r="F14" s="176"/>
      <c r="G14" s="176"/>
      <c r="H14" s="152"/>
    </row>
    <row r="15" spans="1:8" ht="15.75" x14ac:dyDescent="0.25">
      <c r="A15" s="176">
        <v>7</v>
      </c>
      <c r="B15" s="152" t="s">
        <v>1182</v>
      </c>
      <c r="C15" s="176">
        <v>1</v>
      </c>
      <c r="D15" s="176"/>
      <c r="E15" s="176">
        <v>1</v>
      </c>
      <c r="F15" s="176"/>
      <c r="G15" s="176"/>
      <c r="H15" s="152"/>
    </row>
    <row r="16" spans="1:8" ht="15.75" x14ac:dyDescent="0.25">
      <c r="A16" s="176">
        <v>8</v>
      </c>
      <c r="B16" s="152" t="s">
        <v>1181</v>
      </c>
      <c r="C16" s="176">
        <v>1</v>
      </c>
      <c r="D16" s="176"/>
      <c r="E16" s="176">
        <v>1</v>
      </c>
      <c r="F16" s="176"/>
      <c r="G16" s="176"/>
      <c r="H16" s="152"/>
    </row>
    <row r="17" spans="1:8" ht="15.75" x14ac:dyDescent="0.25">
      <c r="A17" s="176">
        <v>9</v>
      </c>
      <c r="B17" s="152" t="s">
        <v>1240</v>
      </c>
      <c r="C17" s="176">
        <v>1</v>
      </c>
      <c r="D17" s="176"/>
      <c r="E17" s="176">
        <v>1</v>
      </c>
      <c r="F17" s="176"/>
      <c r="G17" s="176"/>
      <c r="H17" s="152"/>
    </row>
    <row r="18" spans="1:8" ht="15.75" x14ac:dyDescent="0.25">
      <c r="A18" s="176">
        <v>10</v>
      </c>
      <c r="B18" s="152" t="s">
        <v>1185</v>
      </c>
      <c r="C18" s="176">
        <v>1</v>
      </c>
      <c r="D18" s="176"/>
      <c r="E18" s="176">
        <v>1</v>
      </c>
      <c r="F18" s="176"/>
      <c r="G18" s="176"/>
      <c r="H18" s="152"/>
    </row>
    <row r="19" spans="1:8" ht="15.75" x14ac:dyDescent="0.25">
      <c r="A19" s="176">
        <v>11</v>
      </c>
      <c r="B19" s="152" t="s">
        <v>1183</v>
      </c>
      <c r="C19" s="176">
        <v>1</v>
      </c>
      <c r="D19" s="176"/>
      <c r="E19" s="176">
        <v>1</v>
      </c>
      <c r="F19" s="176"/>
      <c r="G19" s="176"/>
      <c r="H19" s="152"/>
    </row>
    <row r="20" spans="1:8" ht="15.75" x14ac:dyDescent="0.25">
      <c r="A20" s="176">
        <v>12</v>
      </c>
      <c r="B20" s="152" t="s">
        <v>452</v>
      </c>
      <c r="C20" s="176"/>
      <c r="D20" s="176"/>
      <c r="E20" s="176"/>
      <c r="F20" s="176"/>
      <c r="G20" s="176">
        <v>1</v>
      </c>
      <c r="H20" s="152"/>
    </row>
    <row r="21" spans="1:8" ht="15.75" x14ac:dyDescent="0.25">
      <c r="A21" s="176">
        <v>13</v>
      </c>
      <c r="B21" s="152" t="s">
        <v>1193</v>
      </c>
      <c r="C21" s="176"/>
      <c r="D21" s="176"/>
      <c r="E21" s="176"/>
      <c r="F21" s="176"/>
      <c r="G21" s="176">
        <v>1</v>
      </c>
      <c r="H21" s="176"/>
    </row>
    <row r="22" spans="1:8" ht="15.75" x14ac:dyDescent="0.25">
      <c r="A22" s="176">
        <v>14</v>
      </c>
      <c r="B22" s="152" t="s">
        <v>558</v>
      </c>
      <c r="C22" s="176"/>
      <c r="D22" s="176"/>
      <c r="E22" s="176"/>
      <c r="F22" s="176"/>
      <c r="G22" s="176">
        <v>1</v>
      </c>
      <c r="H22" s="176"/>
    </row>
    <row r="23" spans="1:8" ht="15.75" x14ac:dyDescent="0.25">
      <c r="A23" s="176">
        <v>15</v>
      </c>
      <c r="B23" s="152" t="s">
        <v>722</v>
      </c>
      <c r="C23" s="176"/>
      <c r="D23" s="176"/>
      <c r="E23" s="176"/>
      <c r="F23" s="176"/>
      <c r="G23" s="176">
        <v>1</v>
      </c>
      <c r="H23" s="152"/>
    </row>
    <row r="24" spans="1:8" ht="15.75" x14ac:dyDescent="0.25">
      <c r="A24" s="176">
        <v>16</v>
      </c>
      <c r="B24" s="152" t="s">
        <v>1194</v>
      </c>
      <c r="C24" s="176"/>
      <c r="D24" s="176"/>
      <c r="E24" s="176"/>
      <c r="F24" s="176"/>
      <c r="G24" s="176">
        <v>1</v>
      </c>
      <c r="H24" s="152"/>
    </row>
    <row r="25" spans="1:8" ht="15.75" x14ac:dyDescent="0.25">
      <c r="A25" s="176">
        <v>17</v>
      </c>
      <c r="B25" s="152" t="s">
        <v>1186</v>
      </c>
      <c r="C25" s="176"/>
      <c r="D25" s="176"/>
      <c r="E25" s="176"/>
      <c r="F25" s="176"/>
      <c r="G25" s="176">
        <v>1</v>
      </c>
      <c r="H25" s="152"/>
    </row>
    <row r="26" spans="1:8" ht="15.75" x14ac:dyDescent="0.25">
      <c r="A26" s="175"/>
      <c r="B26" s="151" t="s">
        <v>1187</v>
      </c>
      <c r="C26" s="175">
        <f>SUM(C27:C35)</f>
        <v>9</v>
      </c>
      <c r="D26" s="175">
        <f>SUM(D27:D35)</f>
        <v>9</v>
      </c>
      <c r="E26" s="175">
        <f>SUM(E27:E35)</f>
        <v>9</v>
      </c>
      <c r="F26" s="175">
        <f>SUM(F27:F35)</f>
        <v>0</v>
      </c>
      <c r="G26" s="175">
        <f>SUM(G27:G35)</f>
        <v>0</v>
      </c>
      <c r="H26" s="151"/>
    </row>
    <row r="27" spans="1:8" ht="15.75" x14ac:dyDescent="0.25">
      <c r="A27" s="176">
        <v>1</v>
      </c>
      <c r="B27" s="152" t="s">
        <v>205</v>
      </c>
      <c r="C27" s="176">
        <v>1</v>
      </c>
      <c r="D27" s="176">
        <v>1</v>
      </c>
      <c r="E27" s="176">
        <v>1</v>
      </c>
      <c r="F27" s="176"/>
      <c r="G27" s="176"/>
      <c r="H27" s="152"/>
    </row>
    <row r="28" spans="1:8" ht="15.75" x14ac:dyDescent="0.25">
      <c r="A28" s="176">
        <v>2</v>
      </c>
      <c r="B28" s="152" t="s">
        <v>606</v>
      </c>
      <c r="C28" s="176">
        <v>1</v>
      </c>
      <c r="D28" s="176">
        <v>1</v>
      </c>
      <c r="E28" s="176">
        <v>1</v>
      </c>
      <c r="F28" s="176"/>
      <c r="G28" s="176"/>
      <c r="H28" s="152"/>
    </row>
    <row r="29" spans="1:8" ht="15.75" x14ac:dyDescent="0.25">
      <c r="A29" s="176">
        <v>3</v>
      </c>
      <c r="B29" s="152" t="s">
        <v>87</v>
      </c>
      <c r="C29" s="176">
        <v>1</v>
      </c>
      <c r="D29" s="176">
        <v>1</v>
      </c>
      <c r="E29" s="176">
        <v>1</v>
      </c>
      <c r="F29" s="176"/>
      <c r="G29" s="176"/>
      <c r="H29" s="152"/>
    </row>
    <row r="30" spans="1:8" ht="15.75" x14ac:dyDescent="0.25">
      <c r="A30" s="176">
        <v>4</v>
      </c>
      <c r="B30" s="152" t="s">
        <v>598</v>
      </c>
      <c r="C30" s="176">
        <v>1</v>
      </c>
      <c r="D30" s="176">
        <v>1</v>
      </c>
      <c r="E30" s="176">
        <v>1</v>
      </c>
      <c r="F30" s="176"/>
      <c r="G30" s="176"/>
      <c r="H30" s="152"/>
    </row>
    <row r="31" spans="1:8" ht="15.75" x14ac:dyDescent="0.25">
      <c r="A31" s="176">
        <v>5</v>
      </c>
      <c r="B31" s="152" t="s">
        <v>602</v>
      </c>
      <c r="C31" s="176">
        <v>1</v>
      </c>
      <c r="D31" s="176">
        <v>1</v>
      </c>
      <c r="E31" s="176">
        <v>1</v>
      </c>
      <c r="F31" s="176"/>
      <c r="G31" s="176"/>
      <c r="H31" s="152"/>
    </row>
    <row r="32" spans="1:8" ht="15.75" x14ac:dyDescent="0.25">
      <c r="A32" s="176">
        <v>6</v>
      </c>
      <c r="B32" s="152" t="s">
        <v>1188</v>
      </c>
      <c r="C32" s="176">
        <v>1</v>
      </c>
      <c r="D32" s="176">
        <v>1</v>
      </c>
      <c r="E32" s="176">
        <v>1</v>
      </c>
      <c r="F32" s="176"/>
      <c r="G32" s="176"/>
      <c r="H32" s="152"/>
    </row>
    <row r="33" spans="1:8" ht="15.75" x14ac:dyDescent="0.25">
      <c r="A33" s="176">
        <v>7</v>
      </c>
      <c r="B33" s="152" t="s">
        <v>887</v>
      </c>
      <c r="C33" s="176">
        <v>1</v>
      </c>
      <c r="D33" s="176">
        <v>1</v>
      </c>
      <c r="E33" s="176">
        <v>1</v>
      </c>
      <c r="F33" s="176"/>
      <c r="G33" s="176"/>
      <c r="H33" s="152"/>
    </row>
    <row r="34" spans="1:8" ht="15.75" x14ac:dyDescent="0.25">
      <c r="A34" s="176">
        <v>8</v>
      </c>
      <c r="B34" s="152" t="s">
        <v>886</v>
      </c>
      <c r="C34" s="176">
        <v>1</v>
      </c>
      <c r="D34" s="176">
        <v>1</v>
      </c>
      <c r="E34" s="176">
        <v>1</v>
      </c>
      <c r="F34" s="176"/>
      <c r="G34" s="176"/>
      <c r="H34" s="152"/>
    </row>
    <row r="35" spans="1:8" ht="15.75" x14ac:dyDescent="0.25">
      <c r="A35" s="176">
        <v>9</v>
      </c>
      <c r="B35" s="152" t="s">
        <v>658</v>
      </c>
      <c r="C35" s="176">
        <v>1</v>
      </c>
      <c r="D35" s="176">
        <v>1</v>
      </c>
      <c r="E35" s="176">
        <v>1</v>
      </c>
      <c r="F35" s="176"/>
      <c r="G35" s="176"/>
      <c r="H35" s="152"/>
    </row>
    <row r="36" spans="1:8" ht="15.75" x14ac:dyDescent="0.25">
      <c r="A36" s="177"/>
      <c r="B36" s="177"/>
      <c r="C36" s="177"/>
      <c r="D36" s="177"/>
      <c r="E36" s="177"/>
      <c r="F36" s="177"/>
      <c r="G36" s="177"/>
      <c r="H36" s="177"/>
    </row>
    <row r="38" spans="1:8" s="24" customFormat="1" ht="15.75" x14ac:dyDescent="0.25"/>
  </sheetData>
  <mergeCells count="9">
    <mergeCell ref="A2:H2"/>
    <mergeCell ref="A4:H4"/>
    <mergeCell ref="A5:A7"/>
    <mergeCell ref="B5:B7"/>
    <mergeCell ref="C5:F5"/>
    <mergeCell ref="G5:G7"/>
    <mergeCell ref="H5:H7"/>
    <mergeCell ref="C6:D6"/>
    <mergeCell ref="E6:F6"/>
  </mergeCells>
  <pageMargins left="0.7" right="0.7" top="0.75" bottom="0.75" header="0.3" footer="0.3"/>
  <pageSetup scale="8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29DAA-617A-41DB-8BD3-115E9F91ADF5}">
  <sheetPr>
    <pageSetUpPr fitToPage="1"/>
  </sheetPr>
  <dimension ref="A1:P26"/>
  <sheetViews>
    <sheetView zoomScaleNormal="100" workbookViewId="0">
      <selection activeCell="F29" sqref="F29"/>
    </sheetView>
  </sheetViews>
  <sheetFormatPr defaultRowHeight="15" x14ac:dyDescent="0.25"/>
  <cols>
    <col min="1" max="1" width="6.85546875" customWidth="1"/>
    <col min="2" max="2" width="41" customWidth="1"/>
    <col min="3" max="3" width="14.42578125" customWidth="1"/>
    <col min="4" max="4" width="15.28515625" customWidth="1"/>
    <col min="5" max="5" width="15" customWidth="1"/>
    <col min="6" max="7" width="14.7109375" customWidth="1"/>
    <col min="8" max="10" width="12.7109375" customWidth="1"/>
    <col min="11" max="11" width="13" customWidth="1"/>
  </cols>
  <sheetData>
    <row r="1" spans="1:13" ht="48.75" customHeight="1" x14ac:dyDescent="0.25">
      <c r="A1" s="375" t="s">
        <v>1245</v>
      </c>
      <c r="B1" s="376"/>
      <c r="C1" s="376"/>
      <c r="D1" s="376"/>
      <c r="E1" s="376"/>
      <c r="F1" s="376"/>
      <c r="G1" s="376"/>
      <c r="H1" s="376"/>
      <c r="I1" s="376"/>
      <c r="J1" s="376"/>
      <c r="K1" s="376"/>
    </row>
    <row r="2" spans="1:13" s="217" customFormat="1" ht="15.75" x14ac:dyDescent="0.25">
      <c r="A2" s="377" t="s">
        <v>1237</v>
      </c>
      <c r="B2" s="377"/>
      <c r="C2" s="377"/>
      <c r="D2" s="377"/>
      <c r="E2" s="377"/>
      <c r="F2" s="377"/>
      <c r="G2" s="377"/>
      <c r="H2" s="377"/>
      <c r="I2" s="377"/>
      <c r="J2" s="377"/>
      <c r="K2" s="377"/>
    </row>
    <row r="3" spans="1:13" ht="15.75" x14ac:dyDescent="0.25">
      <c r="A3" s="147"/>
      <c r="B3" s="147"/>
      <c r="C3" s="147"/>
      <c r="D3" s="147"/>
      <c r="E3" s="147"/>
      <c r="F3" s="147"/>
      <c r="G3" s="147"/>
      <c r="H3" s="147"/>
      <c r="I3" s="147"/>
      <c r="J3" s="147"/>
      <c r="K3" s="147"/>
    </row>
    <row r="4" spans="1:13" ht="15.75" x14ac:dyDescent="0.25">
      <c r="A4" s="148"/>
      <c r="B4" s="148"/>
      <c r="C4" s="148"/>
      <c r="D4" s="149"/>
      <c r="E4" s="149"/>
      <c r="F4" s="149"/>
      <c r="G4" s="149"/>
      <c r="H4" s="148"/>
      <c r="I4" s="148"/>
      <c r="J4" s="148"/>
      <c r="K4" s="150" t="s">
        <v>187</v>
      </c>
    </row>
    <row r="5" spans="1:13" s="215" customFormat="1" ht="33.75" customHeight="1" x14ac:dyDescent="0.25">
      <c r="A5" s="373" t="s">
        <v>901</v>
      </c>
      <c r="B5" s="373" t="s">
        <v>988</v>
      </c>
      <c r="C5" s="373" t="s">
        <v>989</v>
      </c>
      <c r="D5" s="410" t="s">
        <v>1001</v>
      </c>
      <c r="E5" s="373" t="s">
        <v>1241</v>
      </c>
      <c r="F5" s="373" t="s">
        <v>990</v>
      </c>
      <c r="G5" s="373" t="s">
        <v>991</v>
      </c>
      <c r="H5" s="373" t="s">
        <v>1246</v>
      </c>
      <c r="I5" s="373"/>
      <c r="J5" s="373"/>
      <c r="K5" s="374" t="s">
        <v>20</v>
      </c>
    </row>
    <row r="6" spans="1:13" s="215" customFormat="1" ht="31.5" x14ac:dyDescent="0.25">
      <c r="A6" s="373"/>
      <c r="B6" s="373"/>
      <c r="C6" s="373"/>
      <c r="D6" s="411"/>
      <c r="E6" s="373"/>
      <c r="F6" s="373"/>
      <c r="G6" s="373"/>
      <c r="H6" s="134" t="s">
        <v>19</v>
      </c>
      <c r="I6" s="134" t="s">
        <v>1238</v>
      </c>
      <c r="J6" s="134" t="s">
        <v>1239</v>
      </c>
      <c r="K6" s="374"/>
    </row>
    <row r="7" spans="1:13" ht="15.75" x14ac:dyDescent="0.25">
      <c r="A7" s="358" t="s">
        <v>435</v>
      </c>
      <c r="B7" s="358" t="s">
        <v>824</v>
      </c>
      <c r="C7" s="358">
        <v>1</v>
      </c>
      <c r="D7" s="358">
        <v>2</v>
      </c>
      <c r="E7" s="358">
        <v>3</v>
      </c>
      <c r="F7" s="358">
        <v>4</v>
      </c>
      <c r="G7" s="358">
        <v>5</v>
      </c>
      <c r="H7" s="358">
        <v>7</v>
      </c>
      <c r="I7" s="358">
        <v>8</v>
      </c>
      <c r="J7" s="358">
        <v>9</v>
      </c>
      <c r="K7" s="358">
        <v>10</v>
      </c>
    </row>
    <row r="8" spans="1:13" s="216" customFormat="1" ht="25.5" customHeight="1" x14ac:dyDescent="0.25">
      <c r="A8" s="359"/>
      <c r="B8" s="359" t="s">
        <v>992</v>
      </c>
      <c r="C8" s="360">
        <f>C9+C14+C16</f>
        <v>3577829</v>
      </c>
      <c r="D8" s="360">
        <f>D9+D14+D16</f>
        <v>4165829</v>
      </c>
      <c r="E8" s="360">
        <f>E9+E14+E16</f>
        <v>1016909.685019</v>
      </c>
      <c r="F8" s="361">
        <f>E8/D8</f>
        <v>0.24410739975620699</v>
      </c>
      <c r="G8" s="361">
        <f>E8/C8</f>
        <v>0.28422534587846426</v>
      </c>
      <c r="H8" s="360">
        <f>H9+H14+H16</f>
        <v>1200871</v>
      </c>
      <c r="I8" s="361">
        <f>H8/D8</f>
        <v>0.28826699319631216</v>
      </c>
      <c r="J8" s="361">
        <f>H8/C8</f>
        <v>0.33564236859838747</v>
      </c>
      <c r="K8" s="362"/>
      <c r="L8" s="218"/>
      <c r="M8" s="218"/>
    </row>
    <row r="9" spans="1:13" s="215" customFormat="1" ht="15.75" x14ac:dyDescent="0.25">
      <c r="A9" s="134">
        <v>1</v>
      </c>
      <c r="B9" s="61" t="s">
        <v>993</v>
      </c>
      <c r="C9" s="62">
        <f>C10+C11+C12+C13</f>
        <v>2642380</v>
      </c>
      <c r="D9" s="62">
        <f>D10+D11+D12+D13</f>
        <v>3230380</v>
      </c>
      <c r="E9" s="62">
        <f>E10+E11+E12+E13</f>
        <v>657855.68501899997</v>
      </c>
      <c r="F9" s="363">
        <f>E9/D9</f>
        <v>0.20364653230239166</v>
      </c>
      <c r="G9" s="363">
        <f>E9/C9</f>
        <v>0.24896331527600116</v>
      </c>
      <c r="H9" s="62">
        <f>H10+H11+H12+H13</f>
        <v>765000</v>
      </c>
      <c r="I9" s="363">
        <f>H9/D9</f>
        <v>0.23681424476377391</v>
      </c>
      <c r="J9" s="363">
        <f>H9/C9</f>
        <v>0.28951172806333686</v>
      </c>
      <c r="K9" s="61"/>
      <c r="L9" s="218"/>
      <c r="M9" s="218"/>
    </row>
    <row r="10" spans="1:13" ht="15.75" x14ac:dyDescent="0.25">
      <c r="A10" s="11"/>
      <c r="B10" s="10" t="s">
        <v>994</v>
      </c>
      <c r="C10" s="41">
        <v>536580</v>
      </c>
      <c r="D10" s="41">
        <f>NSDP!Z16</f>
        <v>536580</v>
      </c>
      <c r="E10" s="41">
        <f>NSDP!AE16</f>
        <v>105882</v>
      </c>
      <c r="F10" s="364">
        <f>E10/D10</f>
        <v>0.19732751872973275</v>
      </c>
      <c r="G10" s="364">
        <f>E10/C10</f>
        <v>0.19732751872973275</v>
      </c>
      <c r="H10" s="41">
        <v>145000</v>
      </c>
      <c r="I10" s="364">
        <f>H10/D10</f>
        <v>0.27022997502702301</v>
      </c>
      <c r="J10" s="364">
        <f>H10/C10</f>
        <v>0.27022997502702301</v>
      </c>
      <c r="K10" s="10"/>
      <c r="L10" s="218"/>
      <c r="M10" s="218"/>
    </row>
    <row r="11" spans="1:13" ht="15.75" x14ac:dyDescent="0.25">
      <c r="A11" s="11"/>
      <c r="B11" s="10" t="s">
        <v>995</v>
      </c>
      <c r="C11" s="41">
        <v>500000</v>
      </c>
      <c r="D11" s="41">
        <f>NSDP!AA16</f>
        <v>988000</v>
      </c>
      <c r="E11" s="41">
        <f>NSDP!AF16</f>
        <v>142846.0013</v>
      </c>
      <c r="F11" s="364">
        <f>E11/D11</f>
        <v>0.14458097297570852</v>
      </c>
      <c r="G11" s="364">
        <f>E11/C11</f>
        <v>0.28569200259999999</v>
      </c>
      <c r="H11" s="41">
        <v>170000</v>
      </c>
      <c r="I11" s="364">
        <f>H11/D11</f>
        <v>0.17206477732793521</v>
      </c>
      <c r="J11" s="364">
        <f>H11/C11</f>
        <v>0.34</v>
      </c>
      <c r="K11" s="10"/>
      <c r="L11" s="218"/>
      <c r="M11" s="218"/>
    </row>
    <row r="12" spans="1:13" ht="15.75" x14ac:dyDescent="0.25">
      <c r="A12" s="11"/>
      <c r="B12" s="10" t="s">
        <v>996</v>
      </c>
      <c r="C12" s="41">
        <v>1550000</v>
      </c>
      <c r="D12" s="41">
        <f>NSDP!AB16</f>
        <v>1650000</v>
      </c>
      <c r="E12" s="41">
        <f>NSDP!AG16</f>
        <v>409127.68371899996</v>
      </c>
      <c r="F12" s="364">
        <f>E12/D12</f>
        <v>0.24795617195090908</v>
      </c>
      <c r="G12" s="364">
        <f>E12/C12</f>
        <v>0.26395334433483869</v>
      </c>
      <c r="H12" s="41">
        <v>450000</v>
      </c>
      <c r="I12" s="364">
        <f>H12/D12</f>
        <v>0.27272727272727271</v>
      </c>
      <c r="J12" s="364">
        <f>H12/C12</f>
        <v>0.29032258064516131</v>
      </c>
      <c r="K12" s="10"/>
      <c r="L12" s="218"/>
      <c r="M12" s="218"/>
    </row>
    <row r="13" spans="1:13" ht="15.75" x14ac:dyDescent="0.25">
      <c r="A13" s="11"/>
      <c r="B13" s="10" t="s">
        <v>997</v>
      </c>
      <c r="C13" s="41">
        <v>55800</v>
      </c>
      <c r="D13" s="41">
        <f>NSDP!AC16</f>
        <v>55800</v>
      </c>
      <c r="E13" s="41">
        <f>NSDP!AH16</f>
        <v>0</v>
      </c>
      <c r="F13" s="364">
        <f>E13/D13</f>
        <v>0</v>
      </c>
      <c r="G13" s="364">
        <f>E13/C13</f>
        <v>0</v>
      </c>
      <c r="H13" s="41">
        <v>0</v>
      </c>
      <c r="I13" s="364">
        <f>H13/D13</f>
        <v>0</v>
      </c>
      <c r="J13" s="364">
        <f>H13/C13</f>
        <v>0</v>
      </c>
      <c r="K13" s="10"/>
      <c r="L13" s="218"/>
      <c r="M13" s="218"/>
    </row>
    <row r="14" spans="1:13" s="215" customFormat="1" ht="15.75" x14ac:dyDescent="0.25">
      <c r="A14" s="134">
        <v>2</v>
      </c>
      <c r="B14" s="61" t="s">
        <v>998</v>
      </c>
      <c r="C14" s="62">
        <f>C15</f>
        <v>827546</v>
      </c>
      <c r="D14" s="62">
        <f>SUM(D15:D15)</f>
        <v>827546</v>
      </c>
      <c r="E14" s="62">
        <f>SUM(E15:E15)</f>
        <v>344780</v>
      </c>
      <c r="F14" s="363">
        <f>E14/D14</f>
        <v>0.41662940791206771</v>
      </c>
      <c r="G14" s="363">
        <f>E14/C14</f>
        <v>0.41662940791206771</v>
      </c>
      <c r="H14" s="62">
        <f>SUM(H15:H15)</f>
        <v>415250</v>
      </c>
      <c r="I14" s="363">
        <f>H14/D14</f>
        <v>0.50178479504462592</v>
      </c>
      <c r="J14" s="363">
        <f>H14/C14</f>
        <v>0.50178479504462592</v>
      </c>
      <c r="K14" s="61"/>
      <c r="L14" s="218"/>
      <c r="M14" s="218"/>
    </row>
    <row r="15" spans="1:13" ht="15.75" x14ac:dyDescent="0.25">
      <c r="A15" s="11"/>
      <c r="B15" s="10" t="s">
        <v>999</v>
      </c>
      <c r="C15" s="41">
        <v>827546</v>
      </c>
      <c r="D15" s="41">
        <f>[2]NSTW!$W$11+[2]HTMT!$U$11</f>
        <v>827546</v>
      </c>
      <c r="E15" s="41">
        <f>[3]NSTW!$X$11+[3]HTMT!$V$11</f>
        <v>344780</v>
      </c>
      <c r="F15" s="364">
        <f>E15/D15</f>
        <v>0.41662940791206771</v>
      </c>
      <c r="G15" s="364">
        <f>E15/C15</f>
        <v>0.41662940791206771</v>
      </c>
      <c r="H15" s="41">
        <v>415250</v>
      </c>
      <c r="I15" s="364">
        <f>H15/D15</f>
        <v>0.50178479504462592</v>
      </c>
      <c r="J15" s="364">
        <f>H15/C15</f>
        <v>0.50178479504462592</v>
      </c>
      <c r="K15" s="10"/>
      <c r="L15" s="218"/>
      <c r="M15" s="218"/>
    </row>
    <row r="16" spans="1:13" s="215" customFormat="1" ht="15.75" x14ac:dyDescent="0.25">
      <c r="A16" s="134">
        <v>3</v>
      </c>
      <c r="B16" s="61" t="s">
        <v>1000</v>
      </c>
      <c r="C16" s="62">
        <v>107903</v>
      </c>
      <c r="D16" s="62">
        <f>[2]ODA!$AB$13</f>
        <v>107903</v>
      </c>
      <c r="E16" s="62">
        <f>[3]ODA!$AC$13</f>
        <v>14274</v>
      </c>
      <c r="F16" s="363">
        <f>E16/D16</f>
        <v>0.13228547862432</v>
      </c>
      <c r="G16" s="363">
        <f>E16/C16</f>
        <v>0.13228547862432</v>
      </c>
      <c r="H16" s="62">
        <v>20621</v>
      </c>
      <c r="I16" s="363">
        <f>H16/D16</f>
        <v>0.19110682742833843</v>
      </c>
      <c r="J16" s="363">
        <f>H16/C16</f>
        <v>0.19110682742833843</v>
      </c>
      <c r="K16" s="61"/>
      <c r="L16" s="218"/>
      <c r="M16" s="218"/>
    </row>
    <row r="17" spans="1:16" ht="15.75" x14ac:dyDescent="0.25">
      <c r="A17" s="365"/>
      <c r="B17" s="365"/>
      <c r="C17" s="365"/>
      <c r="D17" s="365"/>
      <c r="E17" s="365"/>
      <c r="F17" s="365"/>
      <c r="G17" s="365"/>
      <c r="H17" s="365"/>
      <c r="I17" s="365"/>
      <c r="J17" s="361"/>
      <c r="K17" s="365"/>
    </row>
    <row r="23" spans="1:16" ht="15.75" x14ac:dyDescent="0.25">
      <c r="P23" s="219"/>
    </row>
    <row r="24" spans="1:16" ht="15.75" x14ac:dyDescent="0.25">
      <c r="P24" s="219"/>
    </row>
    <row r="25" spans="1:16" ht="15.75" x14ac:dyDescent="0.25">
      <c r="P25" s="219"/>
    </row>
    <row r="26" spans="1:16" ht="15.75" x14ac:dyDescent="0.25">
      <c r="P26" s="219"/>
    </row>
  </sheetData>
  <mergeCells count="11">
    <mergeCell ref="F5:F6"/>
    <mergeCell ref="G5:G6"/>
    <mergeCell ref="K5:K6"/>
    <mergeCell ref="A1:K1"/>
    <mergeCell ref="A2:K2"/>
    <mergeCell ref="A5:A6"/>
    <mergeCell ref="B5:B6"/>
    <mergeCell ref="C5:C6"/>
    <mergeCell ref="D5:D6"/>
    <mergeCell ref="E5:E6"/>
    <mergeCell ref="H5:J5"/>
  </mergeCells>
  <printOptions horizontalCentered="1"/>
  <pageMargins left="0.43307086614173229" right="0.31496062992125984" top="0.35433070866141736" bottom="0.35433070866141736" header="0.15748031496062992" footer="0.15748031496062992"/>
  <pageSetup paperSize="9" scale="80" fitToHeight="0"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X324"/>
  <sheetViews>
    <sheetView topLeftCell="A8" zoomScale="70" zoomScaleNormal="70" zoomScaleSheetLayoutView="40" workbookViewId="0">
      <selection activeCell="BP23" sqref="BP23"/>
    </sheetView>
  </sheetViews>
  <sheetFormatPr defaultRowHeight="16.5" x14ac:dyDescent="0.25"/>
  <cols>
    <col min="1" max="1" width="11.85546875" style="234" customWidth="1"/>
    <col min="2" max="2" width="50.42578125" style="227" customWidth="1"/>
    <col min="3" max="3" width="20" style="234" customWidth="1"/>
    <col min="4" max="4" width="23.140625" style="234" hidden="1" customWidth="1"/>
    <col min="5" max="5" width="16" style="227" hidden="1" customWidth="1"/>
    <col min="6" max="6" width="14.5703125" style="234" hidden="1" customWidth="1"/>
    <col min="7" max="7" width="13.85546875" style="234" hidden="1" customWidth="1"/>
    <col min="8" max="8" width="36" style="234" hidden="1" customWidth="1"/>
    <col min="9" max="9" width="18.28515625" style="234" hidden="1" customWidth="1"/>
    <col min="10" max="10" width="21.85546875" style="234" hidden="1" customWidth="1"/>
    <col min="11" max="11" width="20.85546875" style="234" hidden="1" customWidth="1"/>
    <col min="12" max="12" width="25.7109375" style="234" customWidth="1"/>
    <col min="13" max="13" width="20.7109375" style="227" customWidth="1"/>
    <col min="14" max="14" width="14.7109375" style="227" hidden="1" customWidth="1"/>
    <col min="15" max="15" width="14.28515625" style="227" hidden="1" customWidth="1"/>
    <col min="16" max="16" width="13.5703125" style="227" hidden="1" customWidth="1"/>
    <col min="17" max="17" width="15.28515625" style="227" hidden="1" customWidth="1"/>
    <col min="18" max="18" width="13.85546875" style="227" hidden="1" customWidth="1"/>
    <col min="19" max="19" width="18" style="224" hidden="1" customWidth="1"/>
    <col min="20" max="21" width="17.28515625" style="124" hidden="1" customWidth="1"/>
    <col min="22" max="22" width="17" style="124" hidden="1" customWidth="1"/>
    <col min="23" max="24" width="15.28515625" style="224" hidden="1" customWidth="1"/>
    <col min="25" max="25" width="20.7109375" style="224" customWidth="1"/>
    <col min="26" max="28" width="14.7109375" style="124" hidden="1" customWidth="1"/>
    <col min="29" max="29" width="14.7109375" style="224" hidden="1" customWidth="1"/>
    <col min="30" max="30" width="20.7109375" style="224" customWidth="1"/>
    <col min="31" max="33" width="14.7109375" style="124" hidden="1" customWidth="1"/>
    <col min="34" max="35" width="14.7109375" style="224" hidden="1" customWidth="1"/>
    <col min="36" max="38" width="14.7109375" style="124" hidden="1" customWidth="1"/>
    <col min="39" max="40" width="14.7109375" style="224" hidden="1" customWidth="1"/>
    <col min="41" max="43" width="14.7109375" style="124" hidden="1" customWidth="1"/>
    <col min="44" max="44" width="14.7109375" style="224" hidden="1" customWidth="1"/>
    <col min="45" max="45" width="20.5703125" style="234" customWidth="1"/>
    <col min="46" max="46" width="16.5703125" style="239" hidden="1" customWidth="1"/>
    <col min="47" max="47" width="13" style="223" hidden="1" customWidth="1"/>
    <col min="48" max="48" width="15.140625" style="223" hidden="1" customWidth="1"/>
    <col min="49" max="49" width="11.85546875" style="223" hidden="1" customWidth="1"/>
    <col min="50" max="50" width="9.140625" style="223" hidden="1" customWidth="1"/>
    <col min="51" max="16384" width="9.140625" style="227"/>
  </cols>
  <sheetData>
    <row r="1" spans="1:50" ht="55.5" hidden="1" customHeight="1" x14ac:dyDescent="0.25">
      <c r="A1" s="391" t="s">
        <v>410</v>
      </c>
      <c r="B1" s="391"/>
      <c r="C1" s="391"/>
      <c r="D1" s="391"/>
      <c r="E1" s="391"/>
      <c r="F1" s="391"/>
      <c r="G1" s="391"/>
      <c r="H1" s="391"/>
      <c r="I1" s="391"/>
      <c r="J1" s="391"/>
      <c r="K1" s="391"/>
      <c r="L1" s="391"/>
      <c r="M1" s="391"/>
      <c r="N1" s="391"/>
      <c r="O1" s="391"/>
      <c r="P1" s="391"/>
      <c r="Q1" s="220"/>
      <c r="R1" s="220"/>
      <c r="S1" s="230"/>
      <c r="T1" s="230"/>
      <c r="U1" s="230"/>
      <c r="V1" s="230"/>
      <c r="W1" s="230"/>
      <c r="X1" s="230"/>
      <c r="Y1" s="230"/>
      <c r="Z1" s="230"/>
      <c r="AA1" s="230"/>
      <c r="AB1" s="230"/>
      <c r="AC1" s="230"/>
      <c r="AD1" s="230"/>
      <c r="AE1" s="230"/>
      <c r="AF1" s="230"/>
      <c r="AG1" s="230"/>
      <c r="AH1" s="230"/>
      <c r="AI1" s="230"/>
      <c r="AJ1" s="230"/>
      <c r="AK1" s="230"/>
      <c r="AL1" s="230"/>
      <c r="AM1" s="230"/>
      <c r="AN1" s="230"/>
      <c r="AO1" s="230"/>
      <c r="AP1" s="230"/>
      <c r="AQ1" s="230"/>
      <c r="AR1" s="230"/>
    </row>
    <row r="2" spans="1:50" ht="0.75" hidden="1" customHeight="1" x14ac:dyDescent="0.25">
      <c r="A2" s="387" t="s">
        <v>411</v>
      </c>
      <c r="B2" s="387"/>
      <c r="C2" s="387"/>
      <c r="D2" s="387"/>
      <c r="E2" s="387"/>
      <c r="F2" s="387"/>
      <c r="G2" s="387"/>
      <c r="H2" s="387"/>
      <c r="I2" s="387"/>
      <c r="J2" s="387"/>
      <c r="K2" s="387"/>
      <c r="L2" s="387"/>
      <c r="M2" s="387"/>
      <c r="N2" s="387"/>
      <c r="O2" s="387"/>
      <c r="P2" s="387"/>
      <c r="Q2" s="228"/>
      <c r="R2" s="228"/>
      <c r="S2" s="236"/>
      <c r="T2" s="226"/>
      <c r="U2" s="226"/>
      <c r="V2" s="226"/>
      <c r="W2" s="226"/>
      <c r="X2" s="226"/>
      <c r="Y2" s="236"/>
      <c r="Z2" s="226"/>
      <c r="AA2" s="226"/>
      <c r="AB2" s="226"/>
      <c r="AC2" s="226"/>
      <c r="AD2" s="236"/>
      <c r="AE2" s="226"/>
      <c r="AF2" s="226"/>
      <c r="AG2" s="226"/>
      <c r="AH2" s="226"/>
      <c r="AI2" s="236"/>
      <c r="AJ2" s="226"/>
      <c r="AK2" s="226"/>
      <c r="AL2" s="226"/>
      <c r="AM2" s="226"/>
      <c r="AN2" s="236"/>
      <c r="AO2" s="226"/>
      <c r="AP2" s="226"/>
      <c r="AQ2" s="226"/>
      <c r="AR2" s="226"/>
    </row>
    <row r="3" spans="1:50" ht="38.25" hidden="1" customHeight="1" x14ac:dyDescent="0.25">
      <c r="A3" s="387" t="s">
        <v>412</v>
      </c>
      <c r="B3" s="387"/>
      <c r="C3" s="387"/>
      <c r="D3" s="387"/>
      <c r="E3" s="387"/>
      <c r="F3" s="387"/>
      <c r="G3" s="387"/>
      <c r="H3" s="387"/>
      <c r="I3" s="387"/>
      <c r="J3" s="387"/>
      <c r="K3" s="387"/>
      <c r="L3" s="387"/>
      <c r="M3" s="387"/>
      <c r="N3" s="387"/>
      <c r="O3" s="387"/>
      <c r="P3" s="387"/>
      <c r="Q3" s="228"/>
      <c r="R3" s="228"/>
      <c r="S3" s="236"/>
      <c r="T3" s="226"/>
      <c r="U3" s="226"/>
      <c r="V3" s="226"/>
      <c r="W3" s="226"/>
      <c r="X3" s="226"/>
      <c r="Y3" s="236"/>
      <c r="Z3" s="226"/>
      <c r="AA3" s="226"/>
      <c r="AB3" s="226"/>
      <c r="AC3" s="226"/>
      <c r="AD3" s="236"/>
      <c r="AE3" s="226"/>
      <c r="AF3" s="226"/>
      <c r="AG3" s="226"/>
      <c r="AH3" s="226"/>
      <c r="AI3" s="236"/>
      <c r="AJ3" s="226"/>
      <c r="AK3" s="226"/>
      <c r="AL3" s="226"/>
      <c r="AM3" s="226"/>
      <c r="AN3" s="236"/>
      <c r="AO3" s="226"/>
      <c r="AP3" s="226"/>
      <c r="AQ3" s="226"/>
      <c r="AR3" s="226"/>
    </row>
    <row r="4" spans="1:50" ht="33.75" hidden="1" customHeight="1" x14ac:dyDescent="0.25">
      <c r="A4" s="387" t="s">
        <v>413</v>
      </c>
      <c r="B4" s="387"/>
      <c r="C4" s="387"/>
      <c r="D4" s="387"/>
      <c r="E4" s="387"/>
      <c r="F4" s="387"/>
      <c r="G4" s="387"/>
      <c r="H4" s="387"/>
      <c r="I4" s="387"/>
      <c r="J4" s="387"/>
      <c r="K4" s="387"/>
      <c r="L4" s="387"/>
      <c r="M4" s="387"/>
      <c r="N4" s="387"/>
      <c r="O4" s="387"/>
      <c r="P4" s="387"/>
      <c r="Q4" s="228"/>
      <c r="R4" s="228"/>
      <c r="S4" s="236"/>
      <c r="T4" s="226"/>
      <c r="U4" s="226"/>
      <c r="V4" s="226"/>
      <c r="W4" s="226"/>
      <c r="X4" s="226"/>
      <c r="Y4" s="236"/>
      <c r="Z4" s="226"/>
      <c r="AA4" s="226"/>
      <c r="AB4" s="226"/>
      <c r="AC4" s="226"/>
      <c r="AD4" s="236"/>
      <c r="AE4" s="226"/>
      <c r="AF4" s="226"/>
      <c r="AG4" s="226"/>
      <c r="AH4" s="226"/>
      <c r="AI4" s="236"/>
      <c r="AJ4" s="226"/>
      <c r="AK4" s="226"/>
      <c r="AL4" s="226"/>
      <c r="AM4" s="226"/>
      <c r="AN4" s="236"/>
      <c r="AO4" s="226"/>
      <c r="AP4" s="226"/>
      <c r="AQ4" s="226"/>
      <c r="AR4" s="226"/>
    </row>
    <row r="5" spans="1:50" ht="57" hidden="1" customHeight="1" x14ac:dyDescent="0.25">
      <c r="A5" s="387" t="s">
        <v>414</v>
      </c>
      <c r="B5" s="387"/>
      <c r="C5" s="387"/>
      <c r="D5" s="387"/>
      <c r="E5" s="387"/>
      <c r="F5" s="387"/>
      <c r="G5" s="387"/>
      <c r="H5" s="387"/>
      <c r="I5" s="387"/>
      <c r="J5" s="387"/>
      <c r="K5" s="387"/>
      <c r="L5" s="387"/>
      <c r="M5" s="387"/>
      <c r="N5" s="387"/>
      <c r="O5" s="387"/>
      <c r="P5" s="387"/>
      <c r="Q5" s="228"/>
      <c r="R5" s="228"/>
      <c r="S5" s="236"/>
      <c r="T5" s="226"/>
      <c r="U5" s="226"/>
      <c r="V5" s="226"/>
      <c r="W5" s="226"/>
      <c r="X5" s="226"/>
      <c r="Y5" s="236"/>
      <c r="Z5" s="226"/>
      <c r="AA5" s="226"/>
      <c r="AB5" s="226"/>
      <c r="AC5" s="226"/>
      <c r="AD5" s="236"/>
      <c r="AE5" s="226"/>
      <c r="AF5" s="226"/>
      <c r="AG5" s="226"/>
      <c r="AH5" s="226"/>
      <c r="AI5" s="236"/>
      <c r="AJ5" s="226"/>
      <c r="AK5" s="226"/>
      <c r="AL5" s="226"/>
      <c r="AM5" s="226"/>
      <c r="AN5" s="236"/>
      <c r="AO5" s="226"/>
      <c r="AP5" s="226"/>
      <c r="AQ5" s="226"/>
      <c r="AR5" s="226"/>
    </row>
    <row r="6" spans="1:50" ht="1.5" hidden="1" customHeight="1" x14ac:dyDescent="0.25">
      <c r="A6" s="387" t="s">
        <v>415</v>
      </c>
      <c r="B6" s="387"/>
      <c r="C6" s="387"/>
      <c r="D6" s="387"/>
      <c r="E6" s="387"/>
      <c r="F6" s="387"/>
      <c r="G6" s="387"/>
      <c r="H6" s="387"/>
      <c r="I6" s="387"/>
      <c r="J6" s="387"/>
      <c r="K6" s="387"/>
      <c r="L6" s="387"/>
      <c r="M6" s="387"/>
      <c r="N6" s="387"/>
      <c r="O6" s="387"/>
      <c r="P6" s="387"/>
      <c r="Q6" s="228"/>
      <c r="R6" s="228"/>
      <c r="S6" s="236"/>
      <c r="T6" s="226"/>
      <c r="U6" s="226"/>
      <c r="V6" s="226"/>
      <c r="W6" s="226"/>
      <c r="X6" s="226"/>
      <c r="Y6" s="236"/>
      <c r="Z6" s="226"/>
      <c r="AA6" s="226"/>
      <c r="AB6" s="226"/>
      <c r="AC6" s="226"/>
      <c r="AD6" s="236"/>
      <c r="AE6" s="226"/>
      <c r="AF6" s="226"/>
      <c r="AG6" s="226"/>
      <c r="AH6" s="226"/>
      <c r="AI6" s="236"/>
      <c r="AJ6" s="226"/>
      <c r="AK6" s="226"/>
      <c r="AL6" s="226"/>
      <c r="AM6" s="226"/>
      <c r="AN6" s="236"/>
      <c r="AO6" s="226"/>
      <c r="AP6" s="226"/>
      <c r="AQ6" s="226"/>
      <c r="AR6" s="226"/>
    </row>
    <row r="7" spans="1:50" ht="36.75" hidden="1" customHeight="1" x14ac:dyDescent="0.25">
      <c r="A7" s="387"/>
      <c r="B7" s="387"/>
      <c r="C7" s="387"/>
      <c r="D7" s="387"/>
      <c r="E7" s="387"/>
      <c r="F7" s="387"/>
      <c r="G7" s="387"/>
      <c r="H7" s="387"/>
      <c r="I7" s="387"/>
      <c r="J7" s="387"/>
      <c r="K7" s="387"/>
      <c r="L7" s="387"/>
      <c r="M7" s="387"/>
      <c r="N7" s="387"/>
      <c r="O7" s="387"/>
      <c r="P7" s="387"/>
      <c r="Q7" s="387"/>
      <c r="R7" s="387"/>
      <c r="S7" s="387"/>
      <c r="T7" s="387"/>
      <c r="U7" s="387"/>
      <c r="V7" s="387"/>
      <c r="W7" s="387"/>
      <c r="X7" s="387"/>
      <c r="Y7" s="387"/>
      <c r="Z7" s="387"/>
      <c r="AA7" s="387"/>
      <c r="AB7" s="387"/>
      <c r="AC7" s="387"/>
      <c r="AD7" s="387"/>
      <c r="AE7" s="387"/>
      <c r="AF7" s="387"/>
      <c r="AG7" s="387"/>
      <c r="AH7" s="387"/>
      <c r="AI7" s="387"/>
      <c r="AJ7" s="387"/>
      <c r="AK7" s="387"/>
      <c r="AL7" s="387"/>
      <c r="AM7" s="387"/>
      <c r="AN7" s="387"/>
      <c r="AO7" s="387"/>
      <c r="AP7" s="387"/>
      <c r="AQ7" s="387"/>
      <c r="AR7" s="387"/>
      <c r="AS7" s="387"/>
    </row>
    <row r="8" spans="1:50" ht="51" customHeight="1" x14ac:dyDescent="0.25">
      <c r="A8" s="379" t="s">
        <v>1248</v>
      </c>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379"/>
      <c r="AB8" s="379"/>
      <c r="AC8" s="379"/>
      <c r="AD8" s="379"/>
      <c r="AE8" s="379"/>
      <c r="AF8" s="379"/>
      <c r="AG8" s="379"/>
      <c r="AH8" s="379"/>
      <c r="AI8" s="379"/>
      <c r="AJ8" s="379"/>
      <c r="AK8" s="379"/>
      <c r="AL8" s="379"/>
      <c r="AM8" s="379"/>
      <c r="AN8" s="379"/>
      <c r="AO8" s="379"/>
      <c r="AP8" s="379"/>
      <c r="AQ8" s="379"/>
      <c r="AR8" s="379"/>
      <c r="AS8" s="379"/>
      <c r="AT8" s="232"/>
    </row>
    <row r="9" spans="1:50" ht="42" customHeight="1" x14ac:dyDescent="0.25">
      <c r="A9" s="380" t="s">
        <v>1237</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380"/>
      <c r="AB9" s="380"/>
      <c r="AC9" s="380"/>
      <c r="AD9" s="380"/>
      <c r="AE9" s="380"/>
      <c r="AF9" s="380"/>
      <c r="AG9" s="380"/>
      <c r="AH9" s="380"/>
      <c r="AI9" s="380"/>
      <c r="AJ9" s="380"/>
      <c r="AK9" s="380"/>
      <c r="AL9" s="380"/>
      <c r="AM9" s="380"/>
      <c r="AN9" s="380"/>
      <c r="AO9" s="380"/>
      <c r="AP9" s="380"/>
      <c r="AQ9" s="380"/>
      <c r="AR9" s="380"/>
      <c r="AS9" s="380"/>
      <c r="AT9" s="232"/>
    </row>
    <row r="10" spans="1:50" ht="29.25" hidden="1" customHeight="1" x14ac:dyDescent="0.25">
      <c r="A10" s="380" t="s">
        <v>416</v>
      </c>
      <c r="B10" s="380"/>
      <c r="C10" s="380"/>
      <c r="D10" s="380"/>
      <c r="E10" s="380"/>
      <c r="F10" s="380"/>
      <c r="G10" s="380"/>
      <c r="H10" s="380"/>
      <c r="I10" s="380"/>
      <c r="J10" s="380"/>
      <c r="K10" s="380"/>
      <c r="L10" s="380"/>
      <c r="M10" s="380"/>
      <c r="N10" s="380"/>
      <c r="O10" s="380"/>
      <c r="P10" s="380"/>
      <c r="Q10" s="380"/>
      <c r="R10" s="380"/>
      <c r="S10" s="380"/>
      <c r="T10" s="380"/>
      <c r="U10" s="380"/>
      <c r="V10" s="380"/>
      <c r="W10" s="380"/>
      <c r="X10" s="380"/>
      <c r="Y10" s="380"/>
      <c r="Z10" s="380"/>
      <c r="AA10" s="380"/>
      <c r="AB10" s="380"/>
      <c r="AC10" s="380"/>
      <c r="AD10" s="380"/>
      <c r="AE10" s="380"/>
      <c r="AF10" s="380"/>
      <c r="AG10" s="380"/>
      <c r="AH10" s="380"/>
      <c r="AI10" s="380"/>
      <c r="AJ10" s="380"/>
      <c r="AK10" s="380"/>
      <c r="AL10" s="380"/>
      <c r="AM10" s="380"/>
      <c r="AN10" s="380"/>
      <c r="AO10" s="380"/>
      <c r="AP10" s="380"/>
      <c r="AQ10" s="380"/>
      <c r="AR10" s="380"/>
      <c r="AS10" s="380"/>
      <c r="AT10" s="231"/>
    </row>
    <row r="11" spans="1:50" ht="44.25" hidden="1" customHeight="1" x14ac:dyDescent="0.25">
      <c r="A11" s="381" t="s">
        <v>186</v>
      </c>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c r="AB11" s="381"/>
      <c r="AC11" s="381"/>
      <c r="AD11" s="381"/>
      <c r="AE11" s="381"/>
      <c r="AF11" s="381"/>
      <c r="AG11" s="381"/>
      <c r="AH11" s="381"/>
      <c r="AI11" s="381"/>
      <c r="AJ11" s="381"/>
      <c r="AK11" s="381"/>
      <c r="AL11" s="381"/>
      <c r="AM11" s="381"/>
      <c r="AN11" s="381"/>
      <c r="AO11" s="381"/>
      <c r="AP11" s="381"/>
      <c r="AQ11" s="381"/>
      <c r="AR11" s="381"/>
      <c r="AS11" s="381"/>
      <c r="AT11" s="231"/>
    </row>
    <row r="12" spans="1:50" ht="28.5" customHeight="1" x14ac:dyDescent="0.25">
      <c r="A12" s="237"/>
      <c r="B12" s="238"/>
      <c r="C12" s="237"/>
      <c r="D12" s="237"/>
      <c r="E12" s="229"/>
      <c r="F12" s="237"/>
      <c r="G12" s="237"/>
      <c r="H12" s="225"/>
      <c r="I12" s="225"/>
      <c r="J12" s="225"/>
      <c r="K12" s="237"/>
      <c r="L12" s="237"/>
      <c r="M12" s="237"/>
      <c r="N12" s="237"/>
      <c r="O12" s="237"/>
      <c r="Q12" s="222">
        <f>T16+U16+V16+W16</f>
        <v>3230380</v>
      </c>
      <c r="R12" s="222"/>
      <c r="S12" s="224">
        <v>3230380</v>
      </c>
      <c r="T12" s="224">
        <v>536580</v>
      </c>
      <c r="U12" s="224">
        <v>988000</v>
      </c>
      <c r="V12" s="224">
        <v>1650000</v>
      </c>
      <c r="W12" s="224">
        <v>55800</v>
      </c>
      <c r="Z12" s="224"/>
      <c r="AA12" s="224"/>
      <c r="AB12" s="224"/>
      <c r="AE12" s="224"/>
      <c r="AF12" s="224"/>
      <c r="AG12" s="224"/>
      <c r="AJ12" s="224"/>
      <c r="AK12" s="224"/>
      <c r="AL12" s="224"/>
      <c r="AO12" s="224"/>
      <c r="AP12" s="224"/>
      <c r="AQ12" s="224"/>
      <c r="AS12" s="221" t="s">
        <v>4</v>
      </c>
      <c r="AT12" s="235"/>
    </row>
    <row r="13" spans="1:50" s="112" customFormat="1" ht="63" customHeight="1" x14ac:dyDescent="0.25">
      <c r="A13" s="382" t="s">
        <v>5</v>
      </c>
      <c r="B13" s="383" t="s">
        <v>188</v>
      </c>
      <c r="C13" s="382" t="s">
        <v>7</v>
      </c>
      <c r="D13" s="382" t="s">
        <v>417</v>
      </c>
      <c r="E13" s="382" t="s">
        <v>8</v>
      </c>
      <c r="F13" s="382" t="s">
        <v>192</v>
      </c>
      <c r="G13" s="382" t="s">
        <v>418</v>
      </c>
      <c r="H13" s="382" t="s">
        <v>12</v>
      </c>
      <c r="I13" s="382" t="s">
        <v>419</v>
      </c>
      <c r="J13" s="382" t="s">
        <v>420</v>
      </c>
      <c r="K13" s="382" t="s">
        <v>421</v>
      </c>
      <c r="L13" s="382" t="s">
        <v>422</v>
      </c>
      <c r="M13" s="382" t="s">
        <v>423</v>
      </c>
      <c r="N13" s="382"/>
      <c r="O13" s="382" t="s">
        <v>424</v>
      </c>
      <c r="P13" s="382"/>
      <c r="Q13" s="382" t="s">
        <v>17</v>
      </c>
      <c r="R13" s="233"/>
      <c r="S13" s="384" t="s">
        <v>425</v>
      </c>
      <c r="T13" s="384"/>
      <c r="U13" s="384"/>
      <c r="V13" s="384"/>
      <c r="W13" s="384"/>
      <c r="X13" s="384" t="s">
        <v>1004</v>
      </c>
      <c r="Y13" s="384" t="s">
        <v>1003</v>
      </c>
      <c r="Z13" s="384"/>
      <c r="AA13" s="384"/>
      <c r="AB13" s="384"/>
      <c r="AC13" s="384"/>
      <c r="AD13" s="384" t="s">
        <v>1241</v>
      </c>
      <c r="AE13" s="384"/>
      <c r="AF13" s="384"/>
      <c r="AG13" s="384"/>
      <c r="AH13" s="384"/>
      <c r="AI13" s="384" t="s">
        <v>1168</v>
      </c>
      <c r="AJ13" s="384"/>
      <c r="AK13" s="384"/>
      <c r="AL13" s="384"/>
      <c r="AM13" s="384"/>
      <c r="AN13" s="384" t="s">
        <v>1169</v>
      </c>
      <c r="AO13" s="384"/>
      <c r="AP13" s="384"/>
      <c r="AQ13" s="384"/>
      <c r="AR13" s="384"/>
      <c r="AS13" s="383" t="s">
        <v>20</v>
      </c>
      <c r="AT13" s="389" t="s">
        <v>426</v>
      </c>
      <c r="AU13" s="390"/>
      <c r="AV13" s="390"/>
      <c r="AW13" s="390"/>
      <c r="AX13" s="390"/>
    </row>
    <row r="14" spans="1:50" s="112" customFormat="1" ht="16.5" hidden="1" customHeight="1" x14ac:dyDescent="0.25">
      <c r="A14" s="382"/>
      <c r="B14" s="383"/>
      <c r="C14" s="382"/>
      <c r="D14" s="382"/>
      <c r="E14" s="382"/>
      <c r="F14" s="382"/>
      <c r="G14" s="382"/>
      <c r="H14" s="382"/>
      <c r="I14" s="382"/>
      <c r="J14" s="382"/>
      <c r="K14" s="382"/>
      <c r="L14" s="382"/>
      <c r="M14" s="382" t="s">
        <v>427</v>
      </c>
      <c r="N14" s="382" t="s">
        <v>428</v>
      </c>
      <c r="O14" s="382"/>
      <c r="P14" s="382"/>
      <c r="Q14" s="382"/>
      <c r="R14" s="382" t="s">
        <v>429</v>
      </c>
      <c r="S14" s="384" t="s">
        <v>427</v>
      </c>
      <c r="T14" s="384" t="s">
        <v>430</v>
      </c>
      <c r="U14" s="384" t="s">
        <v>431</v>
      </c>
      <c r="V14" s="384" t="s">
        <v>432</v>
      </c>
      <c r="W14" s="384" t="s">
        <v>433</v>
      </c>
      <c r="X14" s="384"/>
      <c r="Y14" s="384" t="s">
        <v>427</v>
      </c>
      <c r="Z14" s="384" t="s">
        <v>430</v>
      </c>
      <c r="AA14" s="384" t="s">
        <v>431</v>
      </c>
      <c r="AB14" s="384" t="s">
        <v>432</v>
      </c>
      <c r="AC14" s="384" t="s">
        <v>433</v>
      </c>
      <c r="AD14" s="384" t="s">
        <v>427</v>
      </c>
      <c r="AE14" s="384" t="s">
        <v>430</v>
      </c>
      <c r="AF14" s="384" t="s">
        <v>431</v>
      </c>
      <c r="AG14" s="384" t="s">
        <v>432</v>
      </c>
      <c r="AH14" s="384" t="s">
        <v>433</v>
      </c>
      <c r="AI14" s="384" t="s">
        <v>427</v>
      </c>
      <c r="AJ14" s="384" t="s">
        <v>430</v>
      </c>
      <c r="AK14" s="384" t="s">
        <v>431</v>
      </c>
      <c r="AL14" s="384" t="s">
        <v>432</v>
      </c>
      <c r="AM14" s="384" t="s">
        <v>433</v>
      </c>
      <c r="AN14" s="384" t="s">
        <v>427</v>
      </c>
      <c r="AO14" s="384" t="s">
        <v>430</v>
      </c>
      <c r="AP14" s="384" t="s">
        <v>431</v>
      </c>
      <c r="AQ14" s="384" t="s">
        <v>432</v>
      </c>
      <c r="AR14" s="384" t="s">
        <v>433</v>
      </c>
      <c r="AS14" s="383"/>
      <c r="AT14" s="385" t="s">
        <v>21</v>
      </c>
      <c r="AU14" s="385" t="s">
        <v>430</v>
      </c>
      <c r="AV14" s="385" t="s">
        <v>431</v>
      </c>
      <c r="AW14" s="385" t="s">
        <v>432</v>
      </c>
      <c r="AX14" s="385" t="s">
        <v>433</v>
      </c>
    </row>
    <row r="15" spans="1:50" s="112" customFormat="1" ht="34.5" hidden="1" customHeight="1" x14ac:dyDescent="0.25">
      <c r="A15" s="382"/>
      <c r="B15" s="383"/>
      <c r="C15" s="382"/>
      <c r="D15" s="382"/>
      <c r="E15" s="382"/>
      <c r="F15" s="382"/>
      <c r="G15" s="382"/>
      <c r="H15" s="382"/>
      <c r="I15" s="382"/>
      <c r="J15" s="382"/>
      <c r="K15" s="382"/>
      <c r="L15" s="382"/>
      <c r="M15" s="382"/>
      <c r="N15" s="382"/>
      <c r="O15" s="233" t="s">
        <v>427</v>
      </c>
      <c r="P15" s="241" t="s">
        <v>434</v>
      </c>
      <c r="Q15" s="382"/>
      <c r="R15" s="382"/>
      <c r="S15" s="384"/>
      <c r="T15" s="384"/>
      <c r="U15" s="384"/>
      <c r="V15" s="384"/>
      <c r="W15" s="384"/>
      <c r="X15" s="384"/>
      <c r="Y15" s="384"/>
      <c r="Z15" s="384"/>
      <c r="AA15" s="384"/>
      <c r="AB15" s="384"/>
      <c r="AC15" s="384"/>
      <c r="AD15" s="384"/>
      <c r="AE15" s="384"/>
      <c r="AF15" s="384"/>
      <c r="AG15" s="384"/>
      <c r="AH15" s="384"/>
      <c r="AI15" s="384"/>
      <c r="AJ15" s="384"/>
      <c r="AK15" s="384"/>
      <c r="AL15" s="384"/>
      <c r="AM15" s="384"/>
      <c r="AN15" s="384"/>
      <c r="AO15" s="384"/>
      <c r="AP15" s="384"/>
      <c r="AQ15" s="384"/>
      <c r="AR15" s="384"/>
      <c r="AS15" s="383"/>
      <c r="AT15" s="386"/>
      <c r="AU15" s="386"/>
      <c r="AV15" s="386"/>
      <c r="AW15" s="386"/>
      <c r="AX15" s="386"/>
    </row>
    <row r="16" spans="1:50" s="250" customFormat="1" ht="24" customHeight="1" x14ac:dyDescent="0.25">
      <c r="A16" s="240"/>
      <c r="B16" s="242" t="s">
        <v>204</v>
      </c>
      <c r="C16" s="242"/>
      <c r="D16" s="242"/>
      <c r="E16" s="242"/>
      <c r="F16" s="243"/>
      <c r="G16" s="243"/>
      <c r="H16" s="240"/>
      <c r="I16" s="233"/>
      <c r="J16" s="233"/>
      <c r="K16" s="233"/>
      <c r="L16" s="244"/>
      <c r="M16" s="245"/>
      <c r="N16" s="245">
        <f t="shared" ref="N16:X16" si="0">N17+N257</f>
        <v>0</v>
      </c>
      <c r="O16" s="245">
        <f t="shared" si="0"/>
        <v>3738462</v>
      </c>
      <c r="P16" s="245">
        <f t="shared" si="0"/>
        <v>2173602</v>
      </c>
      <c r="Q16" s="245">
        <f t="shared" si="0"/>
        <v>3093760</v>
      </c>
      <c r="R16" s="245">
        <f t="shared" si="0"/>
        <v>0</v>
      </c>
      <c r="S16" s="245">
        <f t="shared" si="0"/>
        <v>3230380</v>
      </c>
      <c r="T16" s="245">
        <f t="shared" si="0"/>
        <v>536580</v>
      </c>
      <c r="U16" s="245">
        <f t="shared" si="0"/>
        <v>988000</v>
      </c>
      <c r="V16" s="245">
        <f t="shared" si="0"/>
        <v>1650000</v>
      </c>
      <c r="W16" s="245">
        <f t="shared" si="0"/>
        <v>55800</v>
      </c>
      <c r="X16" s="245">
        <f t="shared" si="0"/>
        <v>0</v>
      </c>
      <c r="Y16" s="245">
        <f t="shared" ref="Y16:AM16" si="1">Y17+Y257</f>
        <v>3230380</v>
      </c>
      <c r="Z16" s="246">
        <f t="shared" si="1"/>
        <v>536580</v>
      </c>
      <c r="AA16" s="246">
        <f t="shared" si="1"/>
        <v>988000</v>
      </c>
      <c r="AB16" s="246">
        <f t="shared" si="1"/>
        <v>1650000</v>
      </c>
      <c r="AC16" s="246">
        <f t="shared" si="1"/>
        <v>55800</v>
      </c>
      <c r="AD16" s="247">
        <v>657855.68501899997</v>
      </c>
      <c r="AE16" s="336">
        <v>105882</v>
      </c>
      <c r="AF16" s="336">
        <v>142846.0013</v>
      </c>
      <c r="AG16" s="336">
        <v>409127.68371899996</v>
      </c>
      <c r="AH16" s="336">
        <v>0</v>
      </c>
      <c r="AI16" s="245">
        <f t="shared" si="1"/>
        <v>506647.68501899997</v>
      </c>
      <c r="AJ16" s="246">
        <f t="shared" si="1"/>
        <v>115764</v>
      </c>
      <c r="AK16" s="246">
        <f t="shared" si="1"/>
        <v>115476.0013</v>
      </c>
      <c r="AL16" s="246">
        <f t="shared" si="1"/>
        <v>275407.68371900002</v>
      </c>
      <c r="AM16" s="246">
        <f t="shared" si="1"/>
        <v>0</v>
      </c>
      <c r="AN16" s="245">
        <f t="shared" ref="AN16:AR16" si="2">AN17+AN257</f>
        <v>503833.68501899997</v>
      </c>
      <c r="AO16" s="246">
        <f t="shared" si="2"/>
        <v>117401</v>
      </c>
      <c r="AP16" s="246">
        <f t="shared" si="2"/>
        <v>102037.0013</v>
      </c>
      <c r="AQ16" s="246">
        <f t="shared" si="2"/>
        <v>283852.68371900002</v>
      </c>
      <c r="AR16" s="246">
        <f t="shared" si="2"/>
        <v>543</v>
      </c>
      <c r="AS16" s="248"/>
      <c r="AT16" s="249">
        <f>AT17+AT257</f>
        <v>3230380</v>
      </c>
      <c r="AU16" s="249">
        <f>AU17+AU257</f>
        <v>536580</v>
      </c>
      <c r="AV16" s="249">
        <f>AV17+AV257</f>
        <v>988000</v>
      </c>
      <c r="AW16" s="249">
        <f>AW17+AW257</f>
        <v>1650000</v>
      </c>
      <c r="AX16" s="249">
        <f>AX17+AX257</f>
        <v>55800</v>
      </c>
    </row>
    <row r="17" spans="1:50" s="259" customFormat="1" ht="24" customHeight="1" x14ac:dyDescent="0.25">
      <c r="A17" s="251" t="s">
        <v>435</v>
      </c>
      <c r="B17" s="242" t="s">
        <v>436</v>
      </c>
      <c r="C17" s="252"/>
      <c r="D17" s="252"/>
      <c r="E17" s="252"/>
      <c r="F17" s="253"/>
      <c r="G17" s="253"/>
      <c r="H17" s="251"/>
      <c r="I17" s="254"/>
      <c r="J17" s="254"/>
      <c r="K17" s="254"/>
      <c r="L17" s="244"/>
      <c r="M17" s="255"/>
      <c r="N17" s="255"/>
      <c r="O17" s="255">
        <f>O18+O165</f>
        <v>3738462</v>
      </c>
      <c r="P17" s="255">
        <f>P18+P165</f>
        <v>2173602</v>
      </c>
      <c r="Q17" s="255">
        <f>Q18+Q165</f>
        <v>3093760</v>
      </c>
      <c r="R17" s="255"/>
      <c r="S17" s="245">
        <f>S18+S165</f>
        <v>2605500</v>
      </c>
      <c r="T17" s="245">
        <f>T18+T165</f>
        <v>374100</v>
      </c>
      <c r="U17" s="245">
        <f>U18+U165</f>
        <v>525600</v>
      </c>
      <c r="V17" s="245">
        <f>V18+V165</f>
        <v>1650000</v>
      </c>
      <c r="W17" s="245">
        <f>W18+W165</f>
        <v>55800</v>
      </c>
      <c r="X17" s="256">
        <f t="shared" ref="X17:X80" si="3">Y17-S17</f>
        <v>0</v>
      </c>
      <c r="Y17" s="245">
        <f t="shared" ref="Y17:AM17" si="4">Y18+Y165</f>
        <v>2605500</v>
      </c>
      <c r="Z17" s="245">
        <f t="shared" si="4"/>
        <v>374100</v>
      </c>
      <c r="AA17" s="245">
        <f t="shared" si="4"/>
        <v>525600</v>
      </c>
      <c r="AB17" s="245">
        <f t="shared" si="4"/>
        <v>1650000</v>
      </c>
      <c r="AC17" s="245">
        <f t="shared" si="4"/>
        <v>55800</v>
      </c>
      <c r="AD17" s="247">
        <v>538794.68501899997</v>
      </c>
      <c r="AE17" s="247">
        <v>64205</v>
      </c>
      <c r="AF17" s="247">
        <v>65462.001300000004</v>
      </c>
      <c r="AG17" s="247">
        <v>409127.68371899996</v>
      </c>
      <c r="AH17" s="247">
        <v>0</v>
      </c>
      <c r="AI17" s="245">
        <f t="shared" si="4"/>
        <v>415163.68501899997</v>
      </c>
      <c r="AJ17" s="245">
        <f t="shared" si="4"/>
        <v>73012</v>
      </c>
      <c r="AK17" s="245">
        <f t="shared" si="4"/>
        <v>66744.001300000004</v>
      </c>
      <c r="AL17" s="245">
        <f t="shared" si="4"/>
        <v>275407.68371900002</v>
      </c>
      <c r="AM17" s="245">
        <f t="shared" si="4"/>
        <v>0</v>
      </c>
      <c r="AN17" s="245">
        <f t="shared" ref="AN17:AR17" si="5">AN18+AN165</f>
        <v>420755.68501899997</v>
      </c>
      <c r="AO17" s="245">
        <f t="shared" si="5"/>
        <v>72616</v>
      </c>
      <c r="AP17" s="245">
        <f t="shared" si="5"/>
        <v>63744.001300000004</v>
      </c>
      <c r="AQ17" s="245">
        <f t="shared" si="5"/>
        <v>283852.68371900002</v>
      </c>
      <c r="AR17" s="245">
        <f t="shared" si="5"/>
        <v>543</v>
      </c>
      <c r="AS17" s="257"/>
      <c r="AT17" s="258">
        <f>SUM(AU17:AX17)</f>
        <v>2605500</v>
      </c>
      <c r="AU17" s="258">
        <f>[4]STC!I14+[4]STC!I21</f>
        <v>374100</v>
      </c>
      <c r="AV17" s="258">
        <f>[4]STC!I15+[4]STC!I20</f>
        <v>525600</v>
      </c>
      <c r="AW17" s="258">
        <f>[4]STC!I17</f>
        <v>1650000</v>
      </c>
      <c r="AX17" s="258">
        <f>[4]STC!H18</f>
        <v>55800</v>
      </c>
    </row>
    <row r="18" spans="1:50" s="250" customFormat="1" ht="24" customHeight="1" x14ac:dyDescent="0.25">
      <c r="A18" s="240" t="s">
        <v>437</v>
      </c>
      <c r="B18" s="240" t="s">
        <v>438</v>
      </c>
      <c r="C18" s="240"/>
      <c r="D18" s="242"/>
      <c r="E18" s="242"/>
      <c r="F18" s="243"/>
      <c r="G18" s="243"/>
      <c r="H18" s="240"/>
      <c r="I18" s="233"/>
      <c r="J18" s="233"/>
      <c r="K18" s="233"/>
      <c r="L18" s="244"/>
      <c r="M18" s="255"/>
      <c r="N18" s="255"/>
      <c r="O18" s="255">
        <f t="shared" ref="O18:W18" si="6">O19+O20</f>
        <v>3578421</v>
      </c>
      <c r="P18" s="255">
        <f t="shared" si="6"/>
        <v>996725</v>
      </c>
      <c r="Q18" s="255">
        <f t="shared" si="6"/>
        <v>1696772</v>
      </c>
      <c r="R18" s="255"/>
      <c r="S18" s="245">
        <f t="shared" si="6"/>
        <v>1446500</v>
      </c>
      <c r="T18" s="245">
        <f t="shared" si="6"/>
        <v>374100</v>
      </c>
      <c r="U18" s="245">
        <f t="shared" si="6"/>
        <v>525600</v>
      </c>
      <c r="V18" s="245">
        <f t="shared" si="6"/>
        <v>491000</v>
      </c>
      <c r="W18" s="245">
        <f t="shared" si="6"/>
        <v>55800</v>
      </c>
      <c r="X18" s="256">
        <f t="shared" si="3"/>
        <v>0</v>
      </c>
      <c r="Y18" s="245">
        <f t="shared" ref="Y18:AC18" si="7">Y19+Y20</f>
        <v>1446500</v>
      </c>
      <c r="Z18" s="245">
        <f t="shared" si="7"/>
        <v>374100</v>
      </c>
      <c r="AA18" s="245">
        <f t="shared" si="7"/>
        <v>525600</v>
      </c>
      <c r="AB18" s="245">
        <f t="shared" si="7"/>
        <v>491000</v>
      </c>
      <c r="AC18" s="245">
        <f t="shared" si="7"/>
        <v>55800</v>
      </c>
      <c r="AD18" s="247">
        <v>213698.685019</v>
      </c>
      <c r="AE18" s="247">
        <v>64205</v>
      </c>
      <c r="AF18" s="247">
        <v>65462.001300000004</v>
      </c>
      <c r="AG18" s="247">
        <v>84031.683718999993</v>
      </c>
      <c r="AH18" s="247">
        <v>0</v>
      </c>
      <c r="AI18" s="245">
        <f t="shared" ref="AI18:AM18" si="8">AI19+AI20</f>
        <v>183304.685019</v>
      </c>
      <c r="AJ18" s="245">
        <f t="shared" si="8"/>
        <v>73012</v>
      </c>
      <c r="AK18" s="245">
        <f t="shared" si="8"/>
        <v>66744.001300000004</v>
      </c>
      <c r="AL18" s="245">
        <f t="shared" si="8"/>
        <v>43548.683719000001</v>
      </c>
      <c r="AM18" s="245">
        <f t="shared" si="8"/>
        <v>0</v>
      </c>
      <c r="AN18" s="245">
        <f t="shared" ref="AN18:AR18" si="9">AN19+AN20</f>
        <v>167833.685019</v>
      </c>
      <c r="AO18" s="245">
        <f t="shared" si="9"/>
        <v>72616</v>
      </c>
      <c r="AP18" s="245">
        <f t="shared" si="9"/>
        <v>63744.001300000004</v>
      </c>
      <c r="AQ18" s="245">
        <f t="shared" si="9"/>
        <v>30930.683719000001</v>
      </c>
      <c r="AR18" s="245">
        <f t="shared" si="9"/>
        <v>543</v>
      </c>
      <c r="AS18" s="257"/>
      <c r="AT18" s="260"/>
      <c r="AU18" s="261"/>
      <c r="AV18" s="262"/>
      <c r="AW18" s="262"/>
      <c r="AX18" s="262"/>
    </row>
    <row r="19" spans="1:50" s="250" customFormat="1" ht="24" customHeight="1" x14ac:dyDescent="0.25">
      <c r="A19" s="240" t="s">
        <v>27</v>
      </c>
      <c r="B19" s="240" t="s">
        <v>439</v>
      </c>
      <c r="C19" s="240"/>
      <c r="D19" s="242"/>
      <c r="E19" s="242"/>
      <c r="F19" s="242"/>
      <c r="G19" s="242"/>
      <c r="H19" s="240"/>
      <c r="I19" s="233" t="s">
        <v>440</v>
      </c>
      <c r="J19" s="233"/>
      <c r="K19" s="233"/>
      <c r="L19" s="255"/>
      <c r="M19" s="255"/>
      <c r="N19" s="255"/>
      <c r="O19" s="255"/>
      <c r="P19" s="255"/>
      <c r="Q19" s="255"/>
      <c r="R19" s="255"/>
      <c r="S19" s="245">
        <f>SUM(T19:W19)</f>
        <v>20000</v>
      </c>
      <c r="T19" s="245">
        <f>6220+1110</f>
        <v>7330</v>
      </c>
      <c r="U19" s="245">
        <f>13780-1110</f>
        <v>12670</v>
      </c>
      <c r="V19" s="245"/>
      <c r="W19" s="245"/>
      <c r="X19" s="256">
        <f t="shared" si="3"/>
        <v>1115</v>
      </c>
      <c r="Y19" s="245">
        <f>SUM(Z19:AC19)</f>
        <v>21115</v>
      </c>
      <c r="Z19" s="245">
        <f>CBDT!S12</f>
        <v>7330</v>
      </c>
      <c r="AA19" s="245">
        <f>CBDT!T12</f>
        <v>13785</v>
      </c>
      <c r="AB19" s="245"/>
      <c r="AC19" s="245"/>
      <c r="AD19" s="247">
        <v>2042</v>
      </c>
      <c r="AE19" s="247">
        <v>1609</v>
      </c>
      <c r="AF19" s="247">
        <v>433</v>
      </c>
      <c r="AG19" s="247"/>
      <c r="AH19" s="247"/>
      <c r="AI19" s="245">
        <f>SUM(AJ19:AM19)</f>
        <v>2971</v>
      </c>
      <c r="AJ19" s="245">
        <f>CBDT!Y12</f>
        <v>2059</v>
      </c>
      <c r="AK19" s="245">
        <f>CBDT!Z12</f>
        <v>912</v>
      </c>
      <c r="AL19" s="245"/>
      <c r="AM19" s="245"/>
      <c r="AN19" s="245">
        <f>SUM(AO19:AR19)</f>
        <v>2118</v>
      </c>
      <c r="AO19" s="245">
        <f>CBDT!AB12</f>
        <v>1909</v>
      </c>
      <c r="AP19" s="245">
        <f>CBDT!AC12</f>
        <v>209</v>
      </c>
      <c r="AQ19" s="245"/>
      <c r="AR19" s="245"/>
      <c r="AS19" s="248"/>
      <c r="AT19" s="249"/>
      <c r="AU19" s="262"/>
      <c r="AV19" s="262"/>
      <c r="AW19" s="262"/>
      <c r="AX19" s="262"/>
    </row>
    <row r="20" spans="1:50" s="234" customFormat="1" ht="24" customHeight="1" x14ac:dyDescent="0.25">
      <c r="A20" s="240" t="s">
        <v>53</v>
      </c>
      <c r="B20" s="240" t="s">
        <v>441</v>
      </c>
      <c r="C20" s="240"/>
      <c r="D20" s="242"/>
      <c r="E20" s="242"/>
      <c r="F20" s="243"/>
      <c r="G20" s="243"/>
      <c r="H20" s="56"/>
      <c r="I20" s="113"/>
      <c r="J20" s="113"/>
      <c r="K20" s="113"/>
      <c r="L20" s="255">
        <f t="shared" ref="L20:Q20" si="10">L21+L87+L164</f>
        <v>3357890</v>
      </c>
      <c r="M20" s="255">
        <f t="shared" si="10"/>
        <v>11473222</v>
      </c>
      <c r="N20" s="255">
        <f t="shared" si="10"/>
        <v>1096495</v>
      </c>
      <c r="O20" s="255">
        <f t="shared" si="10"/>
        <v>3578421</v>
      </c>
      <c r="P20" s="255">
        <f t="shared" si="10"/>
        <v>996725</v>
      </c>
      <c r="Q20" s="255">
        <f t="shared" si="10"/>
        <v>1696772</v>
      </c>
      <c r="R20" s="255"/>
      <c r="S20" s="245">
        <f>S21+S87+S164</f>
        <v>1426500</v>
      </c>
      <c r="T20" s="245">
        <f>T21+T87+T164</f>
        <v>366770</v>
      </c>
      <c r="U20" s="245">
        <f>U21+U87+U164</f>
        <v>512930</v>
      </c>
      <c r="V20" s="245">
        <f>V21+V87+V164</f>
        <v>491000</v>
      </c>
      <c r="W20" s="245">
        <f>W21+W87+W164</f>
        <v>55800</v>
      </c>
      <c r="X20" s="256">
        <f t="shared" si="3"/>
        <v>-1115</v>
      </c>
      <c r="Y20" s="245">
        <f t="shared" ref="Y20:AM20" si="11">Y21+Y87+Y164</f>
        <v>1425385</v>
      </c>
      <c r="Z20" s="245">
        <f t="shared" si="11"/>
        <v>366770</v>
      </c>
      <c r="AA20" s="245">
        <f t="shared" si="11"/>
        <v>511815</v>
      </c>
      <c r="AB20" s="245">
        <f t="shared" si="11"/>
        <v>491000</v>
      </c>
      <c r="AC20" s="245">
        <f t="shared" si="11"/>
        <v>55800</v>
      </c>
      <c r="AD20" s="247">
        <v>211656.685019</v>
      </c>
      <c r="AE20" s="247">
        <v>62596</v>
      </c>
      <c r="AF20" s="247">
        <v>65029.001300000004</v>
      </c>
      <c r="AG20" s="247">
        <v>84031.683718999993</v>
      </c>
      <c r="AH20" s="247">
        <v>0</v>
      </c>
      <c r="AI20" s="245">
        <f t="shared" si="11"/>
        <v>180333.685019</v>
      </c>
      <c r="AJ20" s="245">
        <f t="shared" si="11"/>
        <v>70953</v>
      </c>
      <c r="AK20" s="245">
        <f t="shared" si="11"/>
        <v>65832.001300000004</v>
      </c>
      <c r="AL20" s="245">
        <f t="shared" si="11"/>
        <v>43548.683719000001</v>
      </c>
      <c r="AM20" s="245">
        <f t="shared" si="11"/>
        <v>0</v>
      </c>
      <c r="AN20" s="245">
        <f t="shared" ref="AN20:AR20" si="12">AN21+AN87+AN164</f>
        <v>165715.685019</v>
      </c>
      <c r="AO20" s="245">
        <f t="shared" si="12"/>
        <v>70707</v>
      </c>
      <c r="AP20" s="245">
        <f t="shared" si="12"/>
        <v>63535.001300000004</v>
      </c>
      <c r="AQ20" s="245">
        <f t="shared" si="12"/>
        <v>30930.683719000001</v>
      </c>
      <c r="AR20" s="245">
        <f t="shared" si="12"/>
        <v>543</v>
      </c>
      <c r="AS20" s="257"/>
      <c r="AT20" s="239"/>
      <c r="AU20" s="263"/>
      <c r="AV20" s="263"/>
      <c r="AW20" s="263"/>
      <c r="AX20" s="263"/>
    </row>
    <row r="21" spans="1:50" s="270" customFormat="1" ht="45.75" customHeight="1" x14ac:dyDescent="0.25">
      <c r="A21" s="264" t="s">
        <v>442</v>
      </c>
      <c r="B21" s="265" t="s">
        <v>26</v>
      </c>
      <c r="C21" s="266"/>
      <c r="D21" s="266"/>
      <c r="E21" s="265"/>
      <c r="F21" s="267"/>
      <c r="G21" s="267"/>
      <c r="H21" s="264"/>
      <c r="I21" s="264"/>
      <c r="J21" s="264"/>
      <c r="K21" s="264"/>
      <c r="L21" s="255">
        <f t="shared" ref="L21:W21" si="13">L22+L24+L28+L33+L40+L44+L53+L82</f>
        <v>2034290</v>
      </c>
      <c r="M21" s="255">
        <f t="shared" si="13"/>
        <v>7321530</v>
      </c>
      <c r="N21" s="255">
        <f t="shared" si="13"/>
        <v>398906</v>
      </c>
      <c r="O21" s="255">
        <f t="shared" si="13"/>
        <v>3482821</v>
      </c>
      <c r="P21" s="255">
        <f t="shared" si="13"/>
        <v>901125</v>
      </c>
      <c r="Q21" s="255">
        <f t="shared" si="13"/>
        <v>879722</v>
      </c>
      <c r="R21" s="255">
        <f t="shared" si="13"/>
        <v>77000</v>
      </c>
      <c r="S21" s="255">
        <f t="shared" si="13"/>
        <v>883570</v>
      </c>
      <c r="T21" s="255">
        <f t="shared" si="13"/>
        <v>295570</v>
      </c>
      <c r="U21" s="255">
        <f t="shared" si="13"/>
        <v>316500</v>
      </c>
      <c r="V21" s="255">
        <f t="shared" si="13"/>
        <v>215700</v>
      </c>
      <c r="W21" s="255">
        <f t="shared" si="13"/>
        <v>55800</v>
      </c>
      <c r="X21" s="256">
        <f t="shared" si="3"/>
        <v>0</v>
      </c>
      <c r="Y21" s="255">
        <f t="shared" ref="Y21:AC21" si="14">Y22+Y24+Y28+Y33+Y40+Y44+Y53+Y82</f>
        <v>883570</v>
      </c>
      <c r="Z21" s="255">
        <f t="shared" si="14"/>
        <v>295570</v>
      </c>
      <c r="AA21" s="255">
        <f t="shared" si="14"/>
        <v>316500</v>
      </c>
      <c r="AB21" s="255">
        <f t="shared" si="14"/>
        <v>215700</v>
      </c>
      <c r="AC21" s="255">
        <f t="shared" si="14"/>
        <v>55800</v>
      </c>
      <c r="AD21" s="255">
        <v>122524</v>
      </c>
      <c r="AE21" s="255">
        <v>30181</v>
      </c>
      <c r="AF21" s="255">
        <v>55918</v>
      </c>
      <c r="AG21" s="255">
        <v>36425</v>
      </c>
      <c r="AH21" s="255">
        <v>0</v>
      </c>
      <c r="AI21" s="255">
        <f t="shared" ref="AI21:AM21" si="15">AI22+AI24+AI28+AI33+AI40+AI44+AI53+AI82</f>
        <v>126249</v>
      </c>
      <c r="AJ21" s="255">
        <f t="shared" si="15"/>
        <v>36884</v>
      </c>
      <c r="AK21" s="255">
        <f t="shared" si="15"/>
        <v>56384</v>
      </c>
      <c r="AL21" s="255">
        <f t="shared" si="15"/>
        <v>32981</v>
      </c>
      <c r="AM21" s="255">
        <f t="shared" si="15"/>
        <v>0</v>
      </c>
      <c r="AN21" s="255">
        <f t="shared" ref="AN21:AR21" si="16">AN22+AN24+AN28+AN33+AN40+AN44+AN53+AN82</f>
        <v>112765</v>
      </c>
      <c r="AO21" s="255">
        <f t="shared" si="16"/>
        <v>36732</v>
      </c>
      <c r="AP21" s="255">
        <f t="shared" si="16"/>
        <v>54780</v>
      </c>
      <c r="AQ21" s="255">
        <f t="shared" si="16"/>
        <v>21253</v>
      </c>
      <c r="AR21" s="255">
        <f t="shared" si="16"/>
        <v>0</v>
      </c>
      <c r="AS21" s="257"/>
      <c r="AT21" s="268"/>
      <c r="AU21" s="269"/>
      <c r="AV21" s="269"/>
      <c r="AW21" s="269"/>
      <c r="AX21" s="269"/>
    </row>
    <row r="22" spans="1:50" s="270" customFormat="1" ht="45.75" customHeight="1" x14ac:dyDescent="0.25">
      <c r="A22" s="264" t="s">
        <v>443</v>
      </c>
      <c r="B22" s="265" t="s">
        <v>28</v>
      </c>
      <c r="C22" s="266"/>
      <c r="D22" s="266"/>
      <c r="E22" s="265"/>
      <c r="F22" s="266"/>
      <c r="G22" s="266"/>
      <c r="H22" s="264"/>
      <c r="I22" s="264"/>
      <c r="J22" s="264"/>
      <c r="K22" s="264"/>
      <c r="L22" s="271">
        <f t="shared" ref="L22:T22" si="17">SUM(L23:L23)</f>
        <v>36300</v>
      </c>
      <c r="M22" s="271">
        <f t="shared" si="17"/>
        <v>44398</v>
      </c>
      <c r="N22" s="271">
        <f t="shared" si="17"/>
        <v>1881</v>
      </c>
      <c r="O22" s="271">
        <f t="shared" si="17"/>
        <v>10000</v>
      </c>
      <c r="P22" s="271">
        <f t="shared" si="17"/>
        <v>10000</v>
      </c>
      <c r="Q22" s="271">
        <f t="shared" si="17"/>
        <v>30000</v>
      </c>
      <c r="R22" s="271"/>
      <c r="S22" s="272">
        <f t="shared" si="17"/>
        <v>26300</v>
      </c>
      <c r="T22" s="272">
        <f t="shared" si="17"/>
        <v>26300</v>
      </c>
      <c r="U22" s="272"/>
      <c r="V22" s="272"/>
      <c r="W22" s="272"/>
      <c r="X22" s="256">
        <f t="shared" si="3"/>
        <v>0</v>
      </c>
      <c r="Y22" s="272">
        <f t="shared" ref="Y22:Z22" si="18">SUM(Y23:Y23)</f>
        <v>26300</v>
      </c>
      <c r="Z22" s="272">
        <f t="shared" si="18"/>
        <v>26300</v>
      </c>
      <c r="AA22" s="272"/>
      <c r="AB22" s="272"/>
      <c r="AC22" s="272"/>
      <c r="AD22" s="273">
        <v>0</v>
      </c>
      <c r="AE22" s="273">
        <v>0</v>
      </c>
      <c r="AF22" s="273"/>
      <c r="AG22" s="273"/>
      <c r="AH22" s="273"/>
      <c r="AI22" s="272">
        <f t="shared" ref="AI22:AJ22" si="19">SUM(AI23:AI23)</f>
        <v>0</v>
      </c>
      <c r="AJ22" s="272">
        <f t="shared" si="19"/>
        <v>0</v>
      </c>
      <c r="AK22" s="272"/>
      <c r="AL22" s="272"/>
      <c r="AM22" s="272"/>
      <c r="AN22" s="272">
        <f t="shared" ref="AN22:AO22" si="20">SUM(AN23:AN23)</f>
        <v>0</v>
      </c>
      <c r="AO22" s="272">
        <f t="shared" si="20"/>
        <v>0</v>
      </c>
      <c r="AP22" s="272"/>
      <c r="AQ22" s="272"/>
      <c r="AR22" s="272"/>
      <c r="AS22" s="257"/>
      <c r="AT22" s="274"/>
      <c r="AU22" s="269"/>
      <c r="AV22" s="269"/>
      <c r="AW22" s="269"/>
      <c r="AX22" s="269"/>
    </row>
    <row r="23" spans="1:50" s="115" customFormat="1" ht="105" customHeight="1" x14ac:dyDescent="0.25">
      <c r="A23" s="243">
        <v>1</v>
      </c>
      <c r="B23" s="114" t="s">
        <v>444</v>
      </c>
      <c r="C23" s="56" t="s">
        <v>445</v>
      </c>
      <c r="D23" s="56" t="s">
        <v>446</v>
      </c>
      <c r="E23" s="56" t="s">
        <v>31</v>
      </c>
      <c r="F23" s="243">
        <v>7004686</v>
      </c>
      <c r="G23" s="275" t="s">
        <v>32</v>
      </c>
      <c r="H23" s="56" t="s">
        <v>447</v>
      </c>
      <c r="I23" s="56" t="s">
        <v>35</v>
      </c>
      <c r="J23" s="56"/>
      <c r="K23" s="56" t="s">
        <v>448</v>
      </c>
      <c r="L23" s="244">
        <v>36300</v>
      </c>
      <c r="M23" s="244">
        <v>44398</v>
      </c>
      <c r="N23" s="244">
        <v>1881</v>
      </c>
      <c r="O23" s="244">
        <v>10000</v>
      </c>
      <c r="P23" s="244">
        <v>10000</v>
      </c>
      <c r="Q23" s="244">
        <v>30000</v>
      </c>
      <c r="R23" s="244">
        <f t="shared" ref="R23:R75" si="21">L23-P23</f>
        <v>26300</v>
      </c>
      <c r="S23" s="276">
        <f>SUM(T23:W23)</f>
        <v>26300</v>
      </c>
      <c r="T23" s="276">
        <v>26300</v>
      </c>
      <c r="U23" s="276"/>
      <c r="V23" s="276"/>
      <c r="W23" s="276"/>
      <c r="X23" s="256">
        <f t="shared" si="3"/>
        <v>0</v>
      </c>
      <c r="Y23" s="276">
        <f>SUM(Z23:AC23)</f>
        <v>26300</v>
      </c>
      <c r="Z23" s="276">
        <v>26300</v>
      </c>
      <c r="AA23" s="276"/>
      <c r="AB23" s="276"/>
      <c r="AC23" s="276"/>
      <c r="AD23" s="277">
        <v>0</v>
      </c>
      <c r="AE23" s="277"/>
      <c r="AF23" s="277"/>
      <c r="AG23" s="277"/>
      <c r="AH23" s="277"/>
      <c r="AI23" s="276">
        <f>SUM(AJ23:AM23)</f>
        <v>0</v>
      </c>
      <c r="AJ23" s="276"/>
      <c r="AK23" s="276"/>
      <c r="AL23" s="276"/>
      <c r="AM23" s="276"/>
      <c r="AN23" s="276">
        <f>SUM(AO23:AR23)</f>
        <v>0</v>
      </c>
      <c r="AO23" s="276"/>
      <c r="AP23" s="276"/>
      <c r="AQ23" s="276"/>
      <c r="AR23" s="276"/>
      <c r="AS23" s="56"/>
      <c r="AT23" s="278"/>
      <c r="AU23" s="279"/>
      <c r="AV23" s="280"/>
      <c r="AW23" s="280"/>
      <c r="AX23" s="280"/>
    </row>
    <row r="24" spans="1:50" s="270" customFormat="1" ht="45.75" customHeight="1" x14ac:dyDescent="0.25">
      <c r="A24" s="264" t="s">
        <v>449</v>
      </c>
      <c r="B24" s="281" t="s">
        <v>450</v>
      </c>
      <c r="C24" s="266"/>
      <c r="D24" s="266"/>
      <c r="E24" s="265"/>
      <c r="F24" s="267"/>
      <c r="G24" s="267"/>
      <c r="H24" s="264"/>
      <c r="I24" s="264"/>
      <c r="J24" s="264"/>
      <c r="K24" s="264"/>
      <c r="L24" s="271">
        <f t="shared" ref="L24:V24" si="22">SUM(L25:L27)</f>
        <v>110500</v>
      </c>
      <c r="M24" s="271">
        <f t="shared" si="22"/>
        <v>388191</v>
      </c>
      <c r="N24" s="271">
        <f t="shared" si="22"/>
        <v>2752</v>
      </c>
      <c r="O24" s="271">
        <f t="shared" si="22"/>
        <v>167318</v>
      </c>
      <c r="P24" s="271">
        <f t="shared" si="22"/>
        <v>47025</v>
      </c>
      <c r="Q24" s="271">
        <f t="shared" si="22"/>
        <v>55000</v>
      </c>
      <c r="R24" s="244"/>
      <c r="S24" s="272">
        <f t="shared" si="22"/>
        <v>55000</v>
      </c>
      <c r="T24" s="272">
        <f t="shared" si="22"/>
        <v>55000</v>
      </c>
      <c r="U24" s="272">
        <f t="shared" si="22"/>
        <v>0</v>
      </c>
      <c r="V24" s="272">
        <f t="shared" si="22"/>
        <v>0</v>
      </c>
      <c r="W24" s="272"/>
      <c r="X24" s="256">
        <f t="shared" si="3"/>
        <v>0</v>
      </c>
      <c r="Y24" s="272">
        <f t="shared" ref="Y24:AB24" si="23">SUM(Y25:Y27)</f>
        <v>55000</v>
      </c>
      <c r="Z24" s="272">
        <f t="shared" si="23"/>
        <v>55000</v>
      </c>
      <c r="AA24" s="272">
        <f t="shared" si="23"/>
        <v>0</v>
      </c>
      <c r="AB24" s="272">
        <f t="shared" si="23"/>
        <v>0</v>
      </c>
      <c r="AC24" s="272"/>
      <c r="AD24" s="273">
        <v>0</v>
      </c>
      <c r="AE24" s="273">
        <v>0</v>
      </c>
      <c r="AF24" s="273">
        <v>0</v>
      </c>
      <c r="AG24" s="273">
        <v>0</v>
      </c>
      <c r="AH24" s="273"/>
      <c r="AI24" s="272">
        <f t="shared" ref="AI24:AL24" si="24">SUM(AI25:AI27)</f>
        <v>0</v>
      </c>
      <c r="AJ24" s="272">
        <f t="shared" si="24"/>
        <v>0</v>
      </c>
      <c r="AK24" s="272">
        <f t="shared" si="24"/>
        <v>0</v>
      </c>
      <c r="AL24" s="272">
        <f t="shared" si="24"/>
        <v>0</v>
      </c>
      <c r="AM24" s="272"/>
      <c r="AN24" s="272">
        <f t="shared" ref="AN24:AQ24" si="25">SUM(AN25:AN27)</f>
        <v>0</v>
      </c>
      <c r="AO24" s="272">
        <f t="shared" si="25"/>
        <v>0</v>
      </c>
      <c r="AP24" s="272">
        <f t="shared" si="25"/>
        <v>0</v>
      </c>
      <c r="AQ24" s="272">
        <f t="shared" si="25"/>
        <v>0</v>
      </c>
      <c r="AR24" s="272"/>
      <c r="AS24" s="257"/>
      <c r="AT24" s="274"/>
      <c r="AU24" s="279"/>
      <c r="AV24" s="269"/>
      <c r="AW24" s="269"/>
      <c r="AX24" s="269"/>
    </row>
    <row r="25" spans="1:50" ht="67.5" customHeight="1" x14ac:dyDescent="0.25">
      <c r="A25" s="243">
        <v>1</v>
      </c>
      <c r="B25" s="114" t="s">
        <v>451</v>
      </c>
      <c r="C25" s="282" t="s">
        <v>452</v>
      </c>
      <c r="D25" s="116" t="s">
        <v>453</v>
      </c>
      <c r="E25" s="56" t="s">
        <v>31</v>
      </c>
      <c r="F25" s="243">
        <v>7004692</v>
      </c>
      <c r="G25" s="275" t="s">
        <v>57</v>
      </c>
      <c r="H25" s="283"/>
      <c r="I25" s="56" t="s">
        <v>454</v>
      </c>
      <c r="J25" s="56"/>
      <c r="K25" s="116" t="s">
        <v>455</v>
      </c>
      <c r="L25" s="244">
        <v>65000</v>
      </c>
      <c r="M25" s="244">
        <v>337700</v>
      </c>
      <c r="N25" s="244"/>
      <c r="O25" s="244">
        <f>120293+32025</f>
        <v>152318</v>
      </c>
      <c r="P25" s="244">
        <v>32025</v>
      </c>
      <c r="Q25" s="244">
        <v>30000</v>
      </c>
      <c r="R25" s="244">
        <f t="shared" si="21"/>
        <v>32975</v>
      </c>
      <c r="S25" s="276">
        <f>SUM(T25:W25)</f>
        <v>30000</v>
      </c>
      <c r="T25" s="276">
        <v>30000</v>
      </c>
      <c r="U25" s="276"/>
      <c r="V25" s="276"/>
      <c r="W25" s="276"/>
      <c r="X25" s="256">
        <f t="shared" si="3"/>
        <v>0</v>
      </c>
      <c r="Y25" s="276">
        <f>SUM(Z25:AC25)</f>
        <v>30000</v>
      </c>
      <c r="Z25" s="276">
        <v>30000</v>
      </c>
      <c r="AA25" s="276"/>
      <c r="AB25" s="276"/>
      <c r="AC25" s="276"/>
      <c r="AD25" s="277">
        <v>0</v>
      </c>
      <c r="AE25" s="277"/>
      <c r="AF25" s="277"/>
      <c r="AG25" s="277"/>
      <c r="AH25" s="277"/>
      <c r="AI25" s="276">
        <f>SUM(AJ25:AM25)</f>
        <v>0</v>
      </c>
      <c r="AJ25" s="276"/>
      <c r="AK25" s="276"/>
      <c r="AL25" s="276"/>
      <c r="AM25" s="276"/>
      <c r="AN25" s="276">
        <f>SUM(AO25:AR25)</f>
        <v>0</v>
      </c>
      <c r="AO25" s="276"/>
      <c r="AP25" s="276"/>
      <c r="AQ25" s="276"/>
      <c r="AR25" s="276"/>
      <c r="AS25" s="243"/>
      <c r="AU25" s="279"/>
    </row>
    <row r="26" spans="1:50" ht="49.5" x14ac:dyDescent="0.25">
      <c r="A26" s="243">
        <v>2</v>
      </c>
      <c r="B26" s="284" t="s">
        <v>456</v>
      </c>
      <c r="C26" s="56" t="s">
        <v>452</v>
      </c>
      <c r="D26" s="56" t="s">
        <v>457</v>
      </c>
      <c r="E26" s="56" t="s">
        <v>31</v>
      </c>
      <c r="F26" s="243">
        <v>7004692</v>
      </c>
      <c r="G26" s="275" t="s">
        <v>57</v>
      </c>
      <c r="H26" s="283" t="s">
        <v>458</v>
      </c>
      <c r="I26" s="243" t="s">
        <v>35</v>
      </c>
      <c r="J26" s="243"/>
      <c r="K26" s="56" t="s">
        <v>459</v>
      </c>
      <c r="L26" s="244">
        <v>32000</v>
      </c>
      <c r="M26" s="244">
        <v>35612</v>
      </c>
      <c r="N26" s="244">
        <v>2688</v>
      </c>
      <c r="O26" s="244">
        <v>10000</v>
      </c>
      <c r="P26" s="244">
        <v>10000</v>
      </c>
      <c r="Q26" s="244">
        <v>17500</v>
      </c>
      <c r="R26" s="244">
        <f t="shared" si="21"/>
        <v>22000</v>
      </c>
      <c r="S26" s="276">
        <f>SUM(T26:W26)</f>
        <v>17500</v>
      </c>
      <c r="T26" s="276">
        <v>17500</v>
      </c>
      <c r="U26" s="276"/>
      <c r="V26" s="276"/>
      <c r="W26" s="276"/>
      <c r="X26" s="256">
        <f t="shared" si="3"/>
        <v>0</v>
      </c>
      <c r="Y26" s="276">
        <f>SUM(Z26:AC26)</f>
        <v>17500</v>
      </c>
      <c r="Z26" s="276">
        <v>17500</v>
      </c>
      <c r="AA26" s="276"/>
      <c r="AB26" s="276"/>
      <c r="AC26" s="276"/>
      <c r="AD26" s="277">
        <v>0</v>
      </c>
      <c r="AE26" s="277"/>
      <c r="AF26" s="277"/>
      <c r="AG26" s="277"/>
      <c r="AH26" s="277"/>
      <c r="AI26" s="276">
        <f>SUM(AJ26:AM26)</f>
        <v>0</v>
      </c>
      <c r="AJ26" s="276"/>
      <c r="AK26" s="276"/>
      <c r="AL26" s="276"/>
      <c r="AM26" s="276"/>
      <c r="AN26" s="276">
        <f>SUM(AO26:AR26)</f>
        <v>0</v>
      </c>
      <c r="AO26" s="276"/>
      <c r="AP26" s="276"/>
      <c r="AQ26" s="276"/>
      <c r="AR26" s="276"/>
      <c r="AS26" s="243"/>
      <c r="AU26" s="279"/>
    </row>
    <row r="27" spans="1:50" ht="51.75" customHeight="1" x14ac:dyDescent="0.25">
      <c r="A27" s="243">
        <v>3</v>
      </c>
      <c r="B27" s="284" t="s">
        <v>460</v>
      </c>
      <c r="C27" s="243" t="s">
        <v>452</v>
      </c>
      <c r="D27" s="56" t="s">
        <v>461</v>
      </c>
      <c r="E27" s="56" t="s">
        <v>31</v>
      </c>
      <c r="F27" s="243">
        <v>7004692</v>
      </c>
      <c r="G27" s="275" t="s">
        <v>57</v>
      </c>
      <c r="H27" s="243" t="s">
        <v>462</v>
      </c>
      <c r="I27" s="243" t="s">
        <v>35</v>
      </c>
      <c r="J27" s="243"/>
      <c r="K27" s="56" t="s">
        <v>463</v>
      </c>
      <c r="L27" s="244">
        <v>13500</v>
      </c>
      <c r="M27" s="244">
        <v>14879</v>
      </c>
      <c r="N27" s="244">
        <v>64</v>
      </c>
      <c r="O27" s="244">
        <v>5000</v>
      </c>
      <c r="P27" s="244">
        <v>5000</v>
      </c>
      <c r="Q27" s="244">
        <v>7500</v>
      </c>
      <c r="R27" s="244">
        <f t="shared" si="21"/>
        <v>8500</v>
      </c>
      <c r="S27" s="276">
        <f>SUM(T27:W27)</f>
        <v>7500</v>
      </c>
      <c r="T27" s="276">
        <v>7500</v>
      </c>
      <c r="U27" s="276"/>
      <c r="V27" s="276"/>
      <c r="W27" s="276"/>
      <c r="X27" s="256">
        <f t="shared" si="3"/>
        <v>0</v>
      </c>
      <c r="Y27" s="276">
        <f>SUM(Z27:AC27)</f>
        <v>7500</v>
      </c>
      <c r="Z27" s="276">
        <v>7500</v>
      </c>
      <c r="AA27" s="276"/>
      <c r="AB27" s="276"/>
      <c r="AC27" s="276"/>
      <c r="AD27" s="277">
        <v>0</v>
      </c>
      <c r="AE27" s="277"/>
      <c r="AF27" s="277"/>
      <c r="AG27" s="277"/>
      <c r="AH27" s="277"/>
      <c r="AI27" s="276">
        <f>SUM(AJ27:AM27)</f>
        <v>0</v>
      </c>
      <c r="AJ27" s="276"/>
      <c r="AK27" s="276"/>
      <c r="AL27" s="276"/>
      <c r="AM27" s="276"/>
      <c r="AN27" s="276">
        <f>SUM(AO27:AR27)</f>
        <v>0</v>
      </c>
      <c r="AO27" s="276"/>
      <c r="AP27" s="276"/>
      <c r="AQ27" s="276"/>
      <c r="AR27" s="276"/>
      <c r="AS27" s="243"/>
      <c r="AU27" s="279"/>
    </row>
    <row r="28" spans="1:50" s="270" customFormat="1" ht="45.75" customHeight="1" x14ac:dyDescent="0.25">
      <c r="A28" s="264" t="s">
        <v>464</v>
      </c>
      <c r="B28" s="281" t="s">
        <v>62</v>
      </c>
      <c r="C28" s="266"/>
      <c r="D28" s="266"/>
      <c r="E28" s="265"/>
      <c r="F28" s="267"/>
      <c r="G28" s="267"/>
      <c r="H28" s="264"/>
      <c r="I28" s="264"/>
      <c r="J28" s="264"/>
      <c r="K28" s="264"/>
      <c r="L28" s="271">
        <f t="shared" ref="L28:W28" si="26">SUM(L29:L32)</f>
        <v>49900</v>
      </c>
      <c r="M28" s="271">
        <f t="shared" si="26"/>
        <v>55436</v>
      </c>
      <c r="N28" s="271">
        <f t="shared" si="26"/>
        <v>4431</v>
      </c>
      <c r="O28" s="271">
        <f t="shared" si="26"/>
        <v>33000</v>
      </c>
      <c r="P28" s="271">
        <f t="shared" si="26"/>
        <v>33000</v>
      </c>
      <c r="Q28" s="271">
        <f t="shared" si="26"/>
        <v>11100</v>
      </c>
      <c r="R28" s="244"/>
      <c r="S28" s="272">
        <f t="shared" si="26"/>
        <v>11100</v>
      </c>
      <c r="T28" s="272">
        <f t="shared" si="26"/>
        <v>0</v>
      </c>
      <c r="U28" s="272">
        <f t="shared" si="26"/>
        <v>0</v>
      </c>
      <c r="V28" s="272">
        <f t="shared" si="26"/>
        <v>11100</v>
      </c>
      <c r="W28" s="272">
        <f t="shared" si="26"/>
        <v>0</v>
      </c>
      <c r="X28" s="256">
        <f t="shared" si="3"/>
        <v>0</v>
      </c>
      <c r="Y28" s="272">
        <f t="shared" ref="Y28:AC28" si="27">SUM(Y29:Y32)</f>
        <v>11100</v>
      </c>
      <c r="Z28" s="272">
        <f t="shared" si="27"/>
        <v>0</v>
      </c>
      <c r="AA28" s="272">
        <f t="shared" si="27"/>
        <v>0</v>
      </c>
      <c r="AB28" s="272">
        <f t="shared" si="27"/>
        <v>11100</v>
      </c>
      <c r="AC28" s="272">
        <f t="shared" si="27"/>
        <v>0</v>
      </c>
      <c r="AD28" s="273">
        <v>4421</v>
      </c>
      <c r="AE28" s="273">
        <v>0</v>
      </c>
      <c r="AF28" s="273">
        <v>0</v>
      </c>
      <c r="AG28" s="273">
        <v>4421</v>
      </c>
      <c r="AH28" s="273">
        <v>0</v>
      </c>
      <c r="AI28" s="272">
        <f t="shared" ref="AI28:AM28" si="28">SUM(AI29:AI32)</f>
        <v>2271</v>
      </c>
      <c r="AJ28" s="272">
        <f t="shared" si="28"/>
        <v>0</v>
      </c>
      <c r="AK28" s="272">
        <f t="shared" si="28"/>
        <v>0</v>
      </c>
      <c r="AL28" s="272">
        <f t="shared" si="28"/>
        <v>2271</v>
      </c>
      <c r="AM28" s="272">
        <f t="shared" si="28"/>
        <v>0</v>
      </c>
      <c r="AN28" s="272">
        <f t="shared" ref="AN28:AR28" si="29">SUM(AN29:AN32)</f>
        <v>2271</v>
      </c>
      <c r="AO28" s="272">
        <f t="shared" si="29"/>
        <v>0</v>
      </c>
      <c r="AP28" s="272">
        <f t="shared" si="29"/>
        <v>0</v>
      </c>
      <c r="AQ28" s="272">
        <f t="shared" si="29"/>
        <v>2271</v>
      </c>
      <c r="AR28" s="272">
        <f t="shared" si="29"/>
        <v>0</v>
      </c>
      <c r="AS28" s="257"/>
      <c r="AT28" s="274"/>
      <c r="AU28" s="279"/>
      <c r="AV28" s="269"/>
      <c r="AW28" s="269"/>
      <c r="AX28" s="269"/>
    </row>
    <row r="29" spans="1:50" s="115" customFormat="1" ht="79.5" customHeight="1" x14ac:dyDescent="0.25">
      <c r="A29" s="56">
        <v>1</v>
      </c>
      <c r="B29" s="284" t="s">
        <v>466</v>
      </c>
      <c r="C29" s="56" t="s">
        <v>467</v>
      </c>
      <c r="D29" s="56" t="s">
        <v>468</v>
      </c>
      <c r="E29" s="56" t="s">
        <v>31</v>
      </c>
      <c r="F29" s="243">
        <v>7846253</v>
      </c>
      <c r="G29" s="275" t="s">
        <v>64</v>
      </c>
      <c r="H29" s="283" t="s">
        <v>469</v>
      </c>
      <c r="I29" s="56" t="s">
        <v>35</v>
      </c>
      <c r="J29" s="56" t="s">
        <v>470</v>
      </c>
      <c r="K29" s="56" t="s">
        <v>471</v>
      </c>
      <c r="L29" s="244">
        <v>12400</v>
      </c>
      <c r="M29" s="244">
        <v>13737</v>
      </c>
      <c r="N29" s="244">
        <v>469</v>
      </c>
      <c r="O29" s="244">
        <v>11000</v>
      </c>
      <c r="P29" s="244">
        <v>11000</v>
      </c>
      <c r="Q29" s="244">
        <v>1400</v>
      </c>
      <c r="R29" s="244">
        <f t="shared" si="21"/>
        <v>1400</v>
      </c>
      <c r="S29" s="276">
        <f>SUM(T29:W29)</f>
        <v>1400</v>
      </c>
      <c r="T29" s="276"/>
      <c r="U29" s="276"/>
      <c r="V29" s="276">
        <v>1400</v>
      </c>
      <c r="W29" s="276"/>
      <c r="X29" s="256">
        <f t="shared" si="3"/>
        <v>0</v>
      </c>
      <c r="Y29" s="276">
        <f>SUM(Z29:AC29)</f>
        <v>1400</v>
      </c>
      <c r="Z29" s="276"/>
      <c r="AA29" s="276"/>
      <c r="AB29" s="276">
        <v>1400</v>
      </c>
      <c r="AC29" s="276"/>
      <c r="AD29" s="277">
        <v>1263</v>
      </c>
      <c r="AE29" s="277"/>
      <c r="AF29" s="277"/>
      <c r="AG29" s="277">
        <v>1263</v>
      </c>
      <c r="AH29" s="277"/>
      <c r="AI29" s="276">
        <f>SUM(AJ29:AM29)</f>
        <v>1087</v>
      </c>
      <c r="AJ29" s="276"/>
      <c r="AK29" s="276"/>
      <c r="AL29" s="276">
        <v>1087</v>
      </c>
      <c r="AM29" s="276"/>
      <c r="AN29" s="276">
        <f>SUM(AO29:AR29)</f>
        <v>1087</v>
      </c>
      <c r="AO29" s="276"/>
      <c r="AP29" s="276"/>
      <c r="AQ29" s="276">
        <v>1087</v>
      </c>
      <c r="AR29" s="276"/>
      <c r="AS29" s="56"/>
      <c r="AT29" s="278"/>
      <c r="AU29" s="279"/>
      <c r="AV29" s="280"/>
      <c r="AW29" s="280"/>
      <c r="AX29" s="280"/>
    </row>
    <row r="30" spans="1:50" s="115" customFormat="1" ht="63" customHeight="1" x14ac:dyDescent="0.25">
      <c r="A30" s="56">
        <v>2</v>
      </c>
      <c r="B30" s="284" t="s">
        <v>472</v>
      </c>
      <c r="C30" s="56" t="s">
        <v>467</v>
      </c>
      <c r="D30" s="56" t="s">
        <v>473</v>
      </c>
      <c r="E30" s="56" t="s">
        <v>31</v>
      </c>
      <c r="F30" s="243">
        <v>7846252</v>
      </c>
      <c r="G30" s="275" t="s">
        <v>64</v>
      </c>
      <c r="H30" s="283" t="s">
        <v>474</v>
      </c>
      <c r="I30" s="56" t="s">
        <v>35</v>
      </c>
      <c r="J30" s="56" t="s">
        <v>475</v>
      </c>
      <c r="K30" s="56" t="s">
        <v>476</v>
      </c>
      <c r="L30" s="244">
        <v>14700</v>
      </c>
      <c r="M30" s="244">
        <v>16362</v>
      </c>
      <c r="N30" s="244">
        <v>1061</v>
      </c>
      <c r="O30" s="244">
        <v>8000</v>
      </c>
      <c r="P30" s="244">
        <v>8000</v>
      </c>
      <c r="Q30" s="244">
        <v>6700</v>
      </c>
      <c r="R30" s="244">
        <f t="shared" si="21"/>
        <v>6700</v>
      </c>
      <c r="S30" s="276">
        <f>SUM(T30:W30)</f>
        <v>6700</v>
      </c>
      <c r="T30" s="276"/>
      <c r="U30" s="276"/>
      <c r="V30" s="276">
        <v>6700</v>
      </c>
      <c r="W30" s="276"/>
      <c r="X30" s="256">
        <f t="shared" si="3"/>
        <v>0</v>
      </c>
      <c r="Y30" s="276">
        <f>SUM(Z30:AC30)</f>
        <v>6700</v>
      </c>
      <c r="Z30" s="276"/>
      <c r="AA30" s="276"/>
      <c r="AB30" s="276">
        <v>6700</v>
      </c>
      <c r="AC30" s="276"/>
      <c r="AD30" s="277">
        <v>1599</v>
      </c>
      <c r="AE30" s="277"/>
      <c r="AF30" s="277"/>
      <c r="AG30" s="277">
        <v>1599</v>
      </c>
      <c r="AH30" s="277"/>
      <c r="AI30" s="276">
        <f>SUM(AJ30:AM30)</f>
        <v>1184</v>
      </c>
      <c r="AJ30" s="276"/>
      <c r="AK30" s="276"/>
      <c r="AL30" s="276">
        <v>1184</v>
      </c>
      <c r="AM30" s="276"/>
      <c r="AN30" s="276">
        <f>SUM(AO30:AR30)</f>
        <v>1184</v>
      </c>
      <c r="AO30" s="276"/>
      <c r="AP30" s="276"/>
      <c r="AQ30" s="276">
        <v>1184</v>
      </c>
      <c r="AR30" s="276"/>
      <c r="AS30" s="56"/>
      <c r="AT30" s="278"/>
      <c r="AU30" s="279"/>
      <c r="AV30" s="280"/>
      <c r="AW30" s="280"/>
      <c r="AX30" s="280"/>
    </row>
    <row r="31" spans="1:50" s="115" customFormat="1" ht="125.25" customHeight="1" x14ac:dyDescent="0.25">
      <c r="A31" s="56">
        <v>3</v>
      </c>
      <c r="B31" s="284" t="s">
        <v>477</v>
      </c>
      <c r="C31" s="56" t="s">
        <v>467</v>
      </c>
      <c r="D31" s="56" t="s">
        <v>478</v>
      </c>
      <c r="E31" s="56" t="s">
        <v>31</v>
      </c>
      <c r="F31" s="243">
        <v>7846251</v>
      </c>
      <c r="G31" s="275" t="s">
        <v>64</v>
      </c>
      <c r="H31" s="283" t="s">
        <v>479</v>
      </c>
      <c r="I31" s="56" t="s">
        <v>35</v>
      </c>
      <c r="J31" s="56" t="s">
        <v>480</v>
      </c>
      <c r="K31" s="56" t="s">
        <v>481</v>
      </c>
      <c r="L31" s="244">
        <v>7200</v>
      </c>
      <c r="M31" s="244">
        <v>7964</v>
      </c>
      <c r="N31" s="244">
        <v>626</v>
      </c>
      <c r="O31" s="244">
        <v>6000</v>
      </c>
      <c r="P31" s="244">
        <v>6000</v>
      </c>
      <c r="Q31" s="244">
        <v>1000</v>
      </c>
      <c r="R31" s="244">
        <f t="shared" si="21"/>
        <v>1200</v>
      </c>
      <c r="S31" s="276">
        <f>SUM(T31:W31)</f>
        <v>1000</v>
      </c>
      <c r="T31" s="276"/>
      <c r="U31" s="276"/>
      <c r="V31" s="276">
        <v>1000</v>
      </c>
      <c r="W31" s="276"/>
      <c r="X31" s="256">
        <f t="shared" si="3"/>
        <v>0</v>
      </c>
      <c r="Y31" s="276">
        <f>SUM(Z31:AC31)</f>
        <v>1000</v>
      </c>
      <c r="Z31" s="276"/>
      <c r="AA31" s="276"/>
      <c r="AB31" s="276">
        <v>1000</v>
      </c>
      <c r="AC31" s="276"/>
      <c r="AD31" s="277">
        <v>1000</v>
      </c>
      <c r="AE31" s="277"/>
      <c r="AF31" s="277"/>
      <c r="AG31" s="277">
        <v>1000</v>
      </c>
      <c r="AH31" s="277"/>
      <c r="AI31" s="276">
        <f>SUM(AJ31:AM31)</f>
        <v>0</v>
      </c>
      <c r="AJ31" s="276"/>
      <c r="AK31" s="276"/>
      <c r="AL31" s="276"/>
      <c r="AM31" s="276"/>
      <c r="AN31" s="276">
        <f>SUM(AO31:AR31)</f>
        <v>0</v>
      </c>
      <c r="AO31" s="276"/>
      <c r="AP31" s="276"/>
      <c r="AQ31" s="276"/>
      <c r="AR31" s="276"/>
      <c r="AS31" s="56"/>
      <c r="AT31" s="278"/>
      <c r="AU31" s="279"/>
      <c r="AV31" s="280"/>
      <c r="AW31" s="280"/>
      <c r="AX31" s="280"/>
    </row>
    <row r="32" spans="1:50" s="115" customFormat="1" ht="123.75" customHeight="1" x14ac:dyDescent="0.25">
      <c r="A32" s="56">
        <v>4</v>
      </c>
      <c r="B32" s="284" t="s">
        <v>482</v>
      </c>
      <c r="C32" s="56" t="s">
        <v>467</v>
      </c>
      <c r="D32" s="56" t="s">
        <v>483</v>
      </c>
      <c r="E32" s="56" t="s">
        <v>31</v>
      </c>
      <c r="F32" s="243">
        <v>7846250</v>
      </c>
      <c r="G32" s="275" t="s">
        <v>64</v>
      </c>
      <c r="H32" s="283" t="s">
        <v>484</v>
      </c>
      <c r="I32" s="56" t="s">
        <v>35</v>
      </c>
      <c r="J32" s="56" t="s">
        <v>485</v>
      </c>
      <c r="K32" s="56" t="s">
        <v>486</v>
      </c>
      <c r="L32" s="244">
        <v>15600</v>
      </c>
      <c r="M32" s="244">
        <v>17373</v>
      </c>
      <c r="N32" s="244">
        <v>2275</v>
      </c>
      <c r="O32" s="244">
        <v>8000</v>
      </c>
      <c r="P32" s="244">
        <v>8000</v>
      </c>
      <c r="Q32" s="244">
        <v>2000</v>
      </c>
      <c r="R32" s="244">
        <f t="shared" si="21"/>
        <v>7600</v>
      </c>
      <c r="S32" s="276">
        <f>SUM(T32:W32)</f>
        <v>2000</v>
      </c>
      <c r="T32" s="276"/>
      <c r="U32" s="276"/>
      <c r="V32" s="276">
        <v>2000</v>
      </c>
      <c r="W32" s="276"/>
      <c r="X32" s="256">
        <f t="shared" si="3"/>
        <v>0</v>
      </c>
      <c r="Y32" s="276">
        <f>SUM(Z32:AC32)</f>
        <v>2000</v>
      </c>
      <c r="Z32" s="276"/>
      <c r="AA32" s="276"/>
      <c r="AB32" s="276">
        <v>2000</v>
      </c>
      <c r="AC32" s="276"/>
      <c r="AD32" s="277">
        <v>559</v>
      </c>
      <c r="AE32" s="277"/>
      <c r="AF32" s="277"/>
      <c r="AG32" s="277">
        <v>559</v>
      </c>
      <c r="AH32" s="277"/>
      <c r="AI32" s="276">
        <f>SUM(AJ32:AM32)</f>
        <v>0</v>
      </c>
      <c r="AJ32" s="276"/>
      <c r="AK32" s="276"/>
      <c r="AL32" s="276"/>
      <c r="AM32" s="276"/>
      <c r="AN32" s="276">
        <f>SUM(AO32:AR32)</f>
        <v>0</v>
      </c>
      <c r="AO32" s="276"/>
      <c r="AP32" s="276"/>
      <c r="AQ32" s="276"/>
      <c r="AR32" s="276"/>
      <c r="AS32" s="56"/>
      <c r="AT32" s="278"/>
      <c r="AU32" s="279"/>
      <c r="AV32" s="280"/>
      <c r="AW32" s="280"/>
      <c r="AX32" s="280"/>
    </row>
    <row r="33" spans="1:50" s="270" customFormat="1" ht="45.75" customHeight="1" x14ac:dyDescent="0.25">
      <c r="A33" s="264" t="s">
        <v>487</v>
      </c>
      <c r="B33" s="265" t="s">
        <v>488</v>
      </c>
      <c r="C33" s="266"/>
      <c r="D33" s="266"/>
      <c r="E33" s="265"/>
      <c r="F33" s="267"/>
      <c r="G33" s="267"/>
      <c r="H33" s="264"/>
      <c r="I33" s="264"/>
      <c r="J33" s="264"/>
      <c r="K33" s="264"/>
      <c r="L33" s="271">
        <f t="shared" ref="L33:W33" si="30">SUM(L34:L39)</f>
        <v>115000</v>
      </c>
      <c r="M33" s="271">
        <f t="shared" si="30"/>
        <v>194546</v>
      </c>
      <c r="N33" s="271">
        <f t="shared" si="30"/>
        <v>17400</v>
      </c>
      <c r="O33" s="271">
        <f t="shared" si="30"/>
        <v>98000</v>
      </c>
      <c r="P33" s="271">
        <f t="shared" si="30"/>
        <v>38000</v>
      </c>
      <c r="Q33" s="271">
        <f t="shared" si="30"/>
        <v>60600</v>
      </c>
      <c r="R33" s="271">
        <f t="shared" si="30"/>
        <v>77000</v>
      </c>
      <c r="S33" s="271">
        <f t="shared" si="30"/>
        <v>60600</v>
      </c>
      <c r="T33" s="271">
        <f t="shared" si="30"/>
        <v>0</v>
      </c>
      <c r="U33" s="271">
        <f t="shared" si="30"/>
        <v>0</v>
      </c>
      <c r="V33" s="271">
        <f t="shared" si="30"/>
        <v>60600</v>
      </c>
      <c r="W33" s="272">
        <f t="shared" si="30"/>
        <v>0</v>
      </c>
      <c r="X33" s="256">
        <f t="shared" si="3"/>
        <v>0</v>
      </c>
      <c r="Y33" s="271">
        <f t="shared" ref="Y33:AC33" si="31">SUM(Y34:Y39)</f>
        <v>60600</v>
      </c>
      <c r="Z33" s="271">
        <f t="shared" si="31"/>
        <v>0</v>
      </c>
      <c r="AA33" s="271">
        <f t="shared" si="31"/>
        <v>0</v>
      </c>
      <c r="AB33" s="271">
        <f t="shared" si="31"/>
        <v>60600</v>
      </c>
      <c r="AC33" s="272">
        <f t="shared" si="31"/>
        <v>0</v>
      </c>
      <c r="AD33" s="271">
        <v>4463</v>
      </c>
      <c r="AE33" s="271">
        <v>0</v>
      </c>
      <c r="AF33" s="271">
        <v>0</v>
      </c>
      <c r="AG33" s="271">
        <v>4463</v>
      </c>
      <c r="AH33" s="273">
        <v>0</v>
      </c>
      <c r="AI33" s="271">
        <f t="shared" ref="AI33:AM33" si="32">SUM(AI34:AI39)</f>
        <v>6451</v>
      </c>
      <c r="AJ33" s="271">
        <f t="shared" si="32"/>
        <v>0</v>
      </c>
      <c r="AK33" s="271">
        <f t="shared" si="32"/>
        <v>0</v>
      </c>
      <c r="AL33" s="271">
        <f t="shared" si="32"/>
        <v>6451</v>
      </c>
      <c r="AM33" s="272">
        <f t="shared" si="32"/>
        <v>0</v>
      </c>
      <c r="AN33" s="271">
        <f t="shared" ref="AN33:AR33" si="33">SUM(AN34:AN39)</f>
        <v>6451</v>
      </c>
      <c r="AO33" s="271">
        <f t="shared" si="33"/>
        <v>0</v>
      </c>
      <c r="AP33" s="271">
        <f t="shared" si="33"/>
        <v>0</v>
      </c>
      <c r="AQ33" s="271">
        <f t="shared" si="33"/>
        <v>6451</v>
      </c>
      <c r="AR33" s="272">
        <f t="shared" si="33"/>
        <v>0</v>
      </c>
      <c r="AS33" s="240"/>
      <c r="AT33" s="274"/>
      <c r="AU33" s="279"/>
      <c r="AV33" s="269"/>
      <c r="AW33" s="269"/>
      <c r="AX33" s="269"/>
    </row>
    <row r="34" spans="1:50" s="270" customFormat="1" ht="68.25" customHeight="1" x14ac:dyDescent="0.25">
      <c r="A34" s="56">
        <v>1</v>
      </c>
      <c r="B34" s="285" t="s">
        <v>489</v>
      </c>
      <c r="C34" s="56" t="s">
        <v>467</v>
      </c>
      <c r="D34" s="56" t="s">
        <v>490</v>
      </c>
      <c r="E34" s="56" t="s">
        <v>31</v>
      </c>
      <c r="F34" s="243">
        <v>7682217</v>
      </c>
      <c r="G34" s="275">
        <v>132</v>
      </c>
      <c r="H34" s="283" t="s">
        <v>491</v>
      </c>
      <c r="I34" s="56" t="s">
        <v>492</v>
      </c>
      <c r="J34" s="56"/>
      <c r="K34" s="113" t="s">
        <v>845</v>
      </c>
      <c r="L34" s="244">
        <v>22000</v>
      </c>
      <c r="M34" s="244">
        <v>91279</v>
      </c>
      <c r="N34" s="244">
        <v>9344</v>
      </c>
      <c r="O34" s="244">
        <f>60000+5000</f>
        <v>65000</v>
      </c>
      <c r="P34" s="244">
        <v>5000</v>
      </c>
      <c r="Q34" s="244">
        <v>15000</v>
      </c>
      <c r="R34" s="244">
        <f t="shared" si="21"/>
        <v>17000</v>
      </c>
      <c r="S34" s="276">
        <f t="shared" ref="S34:S39" si="34">SUM(T34:W34)</f>
        <v>15000</v>
      </c>
      <c r="T34" s="276"/>
      <c r="U34" s="276"/>
      <c r="V34" s="276">
        <v>15000</v>
      </c>
      <c r="W34" s="276"/>
      <c r="X34" s="256">
        <f t="shared" si="3"/>
        <v>0</v>
      </c>
      <c r="Y34" s="276">
        <f t="shared" ref="Y34:Y37" si="35">SUM(Z34:AC34)</f>
        <v>15000</v>
      </c>
      <c r="Z34" s="276"/>
      <c r="AA34" s="276"/>
      <c r="AB34" s="276">
        <v>15000</v>
      </c>
      <c r="AC34" s="276"/>
      <c r="AD34" s="277">
        <v>1951</v>
      </c>
      <c r="AE34" s="277"/>
      <c r="AF34" s="277"/>
      <c r="AG34" s="277">
        <v>1951</v>
      </c>
      <c r="AH34" s="277"/>
      <c r="AI34" s="276">
        <f t="shared" ref="AI34:AI37" si="36">SUM(AJ34:AM34)</f>
        <v>1951</v>
      </c>
      <c r="AJ34" s="276"/>
      <c r="AK34" s="276"/>
      <c r="AL34" s="276">
        <v>1951</v>
      </c>
      <c r="AM34" s="276"/>
      <c r="AN34" s="276">
        <f t="shared" ref="AN34:AN37" si="37">SUM(AO34:AR34)</f>
        <v>1951</v>
      </c>
      <c r="AO34" s="276"/>
      <c r="AP34" s="276"/>
      <c r="AQ34" s="276">
        <v>1951</v>
      </c>
      <c r="AR34" s="276"/>
      <c r="AS34" s="240"/>
      <c r="AT34" s="274"/>
      <c r="AU34" s="279"/>
      <c r="AV34" s="269"/>
      <c r="AW34" s="269"/>
      <c r="AX34" s="269"/>
    </row>
    <row r="35" spans="1:50" s="115" customFormat="1" ht="65.25" customHeight="1" x14ac:dyDescent="0.25">
      <c r="A35" s="56">
        <v>2</v>
      </c>
      <c r="B35" s="284" t="s">
        <v>493</v>
      </c>
      <c r="C35" s="56" t="s">
        <v>467</v>
      </c>
      <c r="D35" s="56" t="s">
        <v>494</v>
      </c>
      <c r="E35" s="56" t="s">
        <v>31</v>
      </c>
      <c r="F35" s="243">
        <v>7846248</v>
      </c>
      <c r="G35" s="243">
        <v>131</v>
      </c>
      <c r="H35" s="283" t="s">
        <v>495</v>
      </c>
      <c r="I35" s="56" t="s">
        <v>40</v>
      </c>
      <c r="J35" s="56" t="s">
        <v>496</v>
      </c>
      <c r="K35" s="56" t="s">
        <v>497</v>
      </c>
      <c r="L35" s="244">
        <v>42000</v>
      </c>
      <c r="M35" s="244">
        <v>46747</v>
      </c>
      <c r="N35" s="244">
        <v>4287</v>
      </c>
      <c r="O35" s="244">
        <v>12000</v>
      </c>
      <c r="P35" s="244">
        <v>12000</v>
      </c>
      <c r="Q35" s="244">
        <v>27000</v>
      </c>
      <c r="R35" s="244">
        <f t="shared" si="21"/>
        <v>30000</v>
      </c>
      <c r="S35" s="276">
        <f t="shared" si="34"/>
        <v>27000</v>
      </c>
      <c r="T35" s="276"/>
      <c r="U35" s="276"/>
      <c r="V35" s="276">
        <v>27000</v>
      </c>
      <c r="W35" s="276"/>
      <c r="X35" s="256">
        <f t="shared" si="3"/>
        <v>0</v>
      </c>
      <c r="Y35" s="276">
        <f t="shared" si="35"/>
        <v>27000</v>
      </c>
      <c r="Z35" s="276"/>
      <c r="AA35" s="276"/>
      <c r="AB35" s="276">
        <v>27000</v>
      </c>
      <c r="AC35" s="276"/>
      <c r="AD35" s="277">
        <v>1670</v>
      </c>
      <c r="AE35" s="277"/>
      <c r="AF35" s="277"/>
      <c r="AG35" s="277">
        <v>1670</v>
      </c>
      <c r="AH35" s="277"/>
      <c r="AI35" s="276">
        <f t="shared" si="36"/>
        <v>2500</v>
      </c>
      <c r="AJ35" s="276"/>
      <c r="AK35" s="276"/>
      <c r="AL35" s="276">
        <v>2500</v>
      </c>
      <c r="AM35" s="276"/>
      <c r="AN35" s="276">
        <f t="shared" si="37"/>
        <v>2500</v>
      </c>
      <c r="AO35" s="276"/>
      <c r="AP35" s="276"/>
      <c r="AQ35" s="276">
        <v>2500</v>
      </c>
      <c r="AR35" s="276"/>
      <c r="AS35" s="56"/>
      <c r="AT35" s="278"/>
      <c r="AU35" s="279"/>
      <c r="AV35" s="280"/>
      <c r="AW35" s="280"/>
      <c r="AX35" s="280"/>
    </row>
    <row r="36" spans="1:50" s="115" customFormat="1" ht="83.25" customHeight="1" x14ac:dyDescent="0.25">
      <c r="A36" s="56">
        <v>3</v>
      </c>
      <c r="B36" s="284" t="s">
        <v>498</v>
      </c>
      <c r="C36" s="56" t="s">
        <v>467</v>
      </c>
      <c r="D36" s="56" t="s">
        <v>499</v>
      </c>
      <c r="E36" s="56" t="s">
        <v>31</v>
      </c>
      <c r="F36" s="243">
        <v>7846247</v>
      </c>
      <c r="G36" s="243">
        <v>132</v>
      </c>
      <c r="H36" s="283" t="s">
        <v>500</v>
      </c>
      <c r="I36" s="56" t="s">
        <v>35</v>
      </c>
      <c r="J36" s="56" t="s">
        <v>501</v>
      </c>
      <c r="K36" s="56" t="s">
        <v>502</v>
      </c>
      <c r="L36" s="244">
        <v>13000</v>
      </c>
      <c r="M36" s="244">
        <v>14929</v>
      </c>
      <c r="N36" s="244">
        <v>710</v>
      </c>
      <c r="O36" s="244">
        <v>7000</v>
      </c>
      <c r="P36" s="244">
        <v>7000</v>
      </c>
      <c r="Q36" s="244">
        <v>6000</v>
      </c>
      <c r="R36" s="244">
        <f t="shared" si="21"/>
        <v>6000</v>
      </c>
      <c r="S36" s="276">
        <f t="shared" si="34"/>
        <v>6000</v>
      </c>
      <c r="T36" s="276"/>
      <c r="U36" s="276"/>
      <c r="V36" s="276">
        <v>6000</v>
      </c>
      <c r="W36" s="276"/>
      <c r="X36" s="256">
        <f t="shared" si="3"/>
        <v>0</v>
      </c>
      <c r="Y36" s="276">
        <f t="shared" si="35"/>
        <v>6000</v>
      </c>
      <c r="Z36" s="276"/>
      <c r="AA36" s="276"/>
      <c r="AB36" s="276">
        <v>6000</v>
      </c>
      <c r="AC36" s="276"/>
      <c r="AD36" s="277">
        <v>370</v>
      </c>
      <c r="AE36" s="277"/>
      <c r="AF36" s="277"/>
      <c r="AG36" s="277">
        <v>370</v>
      </c>
      <c r="AH36" s="277"/>
      <c r="AI36" s="276">
        <f t="shared" si="36"/>
        <v>1000</v>
      </c>
      <c r="AJ36" s="276"/>
      <c r="AK36" s="276"/>
      <c r="AL36" s="276">
        <v>1000</v>
      </c>
      <c r="AM36" s="276"/>
      <c r="AN36" s="276">
        <f t="shared" si="37"/>
        <v>1000</v>
      </c>
      <c r="AO36" s="276"/>
      <c r="AP36" s="276"/>
      <c r="AQ36" s="276">
        <v>1000</v>
      </c>
      <c r="AR36" s="276"/>
      <c r="AS36" s="56"/>
      <c r="AT36" s="278"/>
      <c r="AU36" s="279"/>
      <c r="AV36" s="280"/>
      <c r="AW36" s="280"/>
      <c r="AX36" s="280"/>
    </row>
    <row r="37" spans="1:50" s="288" customFormat="1" ht="69.75" customHeight="1" x14ac:dyDescent="0.25">
      <c r="A37" s="56">
        <v>4</v>
      </c>
      <c r="B37" s="284" t="s">
        <v>503</v>
      </c>
      <c r="C37" s="56" t="s">
        <v>467</v>
      </c>
      <c r="D37" s="56" t="s">
        <v>494</v>
      </c>
      <c r="E37" s="56" t="s">
        <v>31</v>
      </c>
      <c r="F37" s="243">
        <v>7846249</v>
      </c>
      <c r="G37" s="243">
        <v>139</v>
      </c>
      <c r="H37" s="283" t="s">
        <v>504</v>
      </c>
      <c r="I37" s="56" t="s">
        <v>35</v>
      </c>
      <c r="J37" s="56"/>
      <c r="K37" s="56" t="s">
        <v>505</v>
      </c>
      <c r="L37" s="244">
        <v>12000</v>
      </c>
      <c r="M37" s="244">
        <v>12951</v>
      </c>
      <c r="N37" s="244">
        <v>304</v>
      </c>
      <c r="O37" s="244">
        <v>8000</v>
      </c>
      <c r="P37" s="244">
        <v>8000</v>
      </c>
      <c r="Q37" s="244">
        <v>3700</v>
      </c>
      <c r="R37" s="244">
        <f t="shared" si="21"/>
        <v>4000</v>
      </c>
      <c r="S37" s="276">
        <f t="shared" si="34"/>
        <v>3700</v>
      </c>
      <c r="T37" s="276"/>
      <c r="U37" s="276"/>
      <c r="V37" s="276">
        <v>3700</v>
      </c>
      <c r="W37" s="276"/>
      <c r="X37" s="256">
        <f t="shared" si="3"/>
        <v>0</v>
      </c>
      <c r="Y37" s="276">
        <f t="shared" si="35"/>
        <v>3700</v>
      </c>
      <c r="Z37" s="276"/>
      <c r="AA37" s="276"/>
      <c r="AB37" s="276">
        <v>3700</v>
      </c>
      <c r="AC37" s="276"/>
      <c r="AD37" s="277">
        <v>320</v>
      </c>
      <c r="AE37" s="277"/>
      <c r="AF37" s="277"/>
      <c r="AG37" s="277">
        <v>320</v>
      </c>
      <c r="AH37" s="277"/>
      <c r="AI37" s="276">
        <f t="shared" si="36"/>
        <v>1000</v>
      </c>
      <c r="AJ37" s="276"/>
      <c r="AK37" s="276"/>
      <c r="AL37" s="276">
        <v>1000</v>
      </c>
      <c r="AM37" s="276"/>
      <c r="AN37" s="276">
        <f t="shared" si="37"/>
        <v>1000</v>
      </c>
      <c r="AO37" s="276"/>
      <c r="AP37" s="276"/>
      <c r="AQ37" s="276">
        <v>1000</v>
      </c>
      <c r="AR37" s="276"/>
      <c r="AS37" s="56"/>
      <c r="AT37" s="286"/>
      <c r="AU37" s="279"/>
      <c r="AV37" s="287"/>
      <c r="AW37" s="287"/>
      <c r="AX37" s="287"/>
    </row>
    <row r="38" spans="1:50" s="288" customFormat="1" ht="49.5" x14ac:dyDescent="0.25">
      <c r="A38" s="56">
        <v>5</v>
      </c>
      <c r="B38" s="284" t="s">
        <v>506</v>
      </c>
      <c r="C38" s="56" t="s">
        <v>507</v>
      </c>
      <c r="D38" s="56" t="s">
        <v>508</v>
      </c>
      <c r="E38" s="56" t="s">
        <v>31</v>
      </c>
      <c r="F38" s="243">
        <v>7873621</v>
      </c>
      <c r="G38" s="243">
        <v>132</v>
      </c>
      <c r="H38" s="283" t="s">
        <v>509</v>
      </c>
      <c r="I38" s="56" t="s">
        <v>35</v>
      </c>
      <c r="J38" s="56" t="s">
        <v>510</v>
      </c>
      <c r="K38" s="56" t="s">
        <v>511</v>
      </c>
      <c r="L38" s="244">
        <v>9000</v>
      </c>
      <c r="M38" s="244">
        <v>9914</v>
      </c>
      <c r="N38" s="244">
        <v>472</v>
      </c>
      <c r="O38" s="244">
        <v>6000</v>
      </c>
      <c r="P38" s="244">
        <v>6000</v>
      </c>
      <c r="Q38" s="244">
        <v>2900</v>
      </c>
      <c r="R38" s="244">
        <f t="shared" si="21"/>
        <v>3000</v>
      </c>
      <c r="S38" s="276">
        <f>SUM(T38:W38)</f>
        <v>2900</v>
      </c>
      <c r="T38" s="276"/>
      <c r="U38" s="276"/>
      <c r="V38" s="276">
        <v>2900</v>
      </c>
      <c r="W38" s="276"/>
      <c r="X38" s="256">
        <f t="shared" si="3"/>
        <v>0</v>
      </c>
      <c r="Y38" s="276">
        <f>SUM(Z38:AC38)</f>
        <v>2900</v>
      </c>
      <c r="Z38" s="276"/>
      <c r="AA38" s="276"/>
      <c r="AB38" s="276">
        <v>2900</v>
      </c>
      <c r="AC38" s="276"/>
      <c r="AD38" s="277">
        <v>152</v>
      </c>
      <c r="AE38" s="277"/>
      <c r="AF38" s="277"/>
      <c r="AG38" s="277">
        <v>152</v>
      </c>
      <c r="AH38" s="277"/>
      <c r="AI38" s="276">
        <f>SUM(AJ38:AM38)</f>
        <v>0</v>
      </c>
      <c r="AJ38" s="276"/>
      <c r="AK38" s="276"/>
      <c r="AL38" s="276"/>
      <c r="AM38" s="276"/>
      <c r="AN38" s="276">
        <f>SUM(AO38:AR38)</f>
        <v>0</v>
      </c>
      <c r="AO38" s="276"/>
      <c r="AP38" s="276"/>
      <c r="AQ38" s="276"/>
      <c r="AR38" s="276"/>
      <c r="AS38" s="56"/>
      <c r="AT38" s="286"/>
      <c r="AU38" s="279"/>
      <c r="AV38" s="287"/>
      <c r="AW38" s="287"/>
      <c r="AX38" s="287"/>
    </row>
    <row r="39" spans="1:50" s="115" customFormat="1" ht="49.5" x14ac:dyDescent="0.25">
      <c r="A39" s="56">
        <v>6</v>
      </c>
      <c r="B39" s="284" t="s">
        <v>512</v>
      </c>
      <c r="C39" s="56" t="s">
        <v>513</v>
      </c>
      <c r="D39" s="56" t="s">
        <v>514</v>
      </c>
      <c r="E39" s="56" t="s">
        <v>31</v>
      </c>
      <c r="F39" s="243">
        <v>7864044</v>
      </c>
      <c r="G39" s="243">
        <v>132</v>
      </c>
      <c r="H39" s="283" t="s">
        <v>515</v>
      </c>
      <c r="I39" s="56" t="s">
        <v>35</v>
      </c>
      <c r="J39" s="56" t="s">
        <v>516</v>
      </c>
      <c r="K39" s="56" t="s">
        <v>517</v>
      </c>
      <c r="L39" s="244">
        <v>17000</v>
      </c>
      <c r="M39" s="244">
        <v>18726</v>
      </c>
      <c r="N39" s="244">
        <v>2283</v>
      </c>
      <c r="O39" s="244">
        <v>0</v>
      </c>
      <c r="P39" s="244">
        <v>0</v>
      </c>
      <c r="Q39" s="244">
        <v>6000</v>
      </c>
      <c r="R39" s="244">
        <f t="shared" si="21"/>
        <v>17000</v>
      </c>
      <c r="S39" s="276">
        <f t="shared" si="34"/>
        <v>6000</v>
      </c>
      <c r="T39" s="276"/>
      <c r="U39" s="276"/>
      <c r="V39" s="276">
        <v>6000</v>
      </c>
      <c r="W39" s="276"/>
      <c r="X39" s="256">
        <f t="shared" si="3"/>
        <v>0</v>
      </c>
      <c r="Y39" s="276">
        <f t="shared" ref="Y39" si="38">SUM(Z39:AC39)</f>
        <v>6000</v>
      </c>
      <c r="Z39" s="276"/>
      <c r="AA39" s="276"/>
      <c r="AB39" s="276">
        <v>6000</v>
      </c>
      <c r="AC39" s="276"/>
      <c r="AD39" s="277">
        <v>0</v>
      </c>
      <c r="AE39" s="277"/>
      <c r="AF39" s="277"/>
      <c r="AG39" s="277"/>
      <c r="AH39" s="277"/>
      <c r="AI39" s="276">
        <f t="shared" ref="AI39" si="39">SUM(AJ39:AM39)</f>
        <v>0</v>
      </c>
      <c r="AJ39" s="276"/>
      <c r="AK39" s="276"/>
      <c r="AL39" s="276"/>
      <c r="AM39" s="276"/>
      <c r="AN39" s="276">
        <f t="shared" ref="AN39" si="40">SUM(AO39:AR39)</f>
        <v>0</v>
      </c>
      <c r="AO39" s="276"/>
      <c r="AP39" s="276"/>
      <c r="AQ39" s="276"/>
      <c r="AR39" s="276"/>
      <c r="AS39" s="56"/>
      <c r="AT39" s="278"/>
      <c r="AU39" s="279"/>
      <c r="AV39" s="280"/>
      <c r="AW39" s="280"/>
      <c r="AX39" s="280"/>
    </row>
    <row r="40" spans="1:50" s="270" customFormat="1" ht="45.75" customHeight="1" x14ac:dyDescent="0.25">
      <c r="A40" s="264" t="s">
        <v>518</v>
      </c>
      <c r="B40" s="265" t="s">
        <v>118</v>
      </c>
      <c r="C40" s="266"/>
      <c r="D40" s="266"/>
      <c r="E40" s="265"/>
      <c r="F40" s="267"/>
      <c r="G40" s="267"/>
      <c r="H40" s="264"/>
      <c r="I40" s="264"/>
      <c r="J40" s="264"/>
      <c r="K40" s="289"/>
      <c r="L40" s="271">
        <f t="shared" ref="L40:AR40" si="41">L41</f>
        <v>18000</v>
      </c>
      <c r="M40" s="271">
        <f t="shared" si="41"/>
        <v>20878</v>
      </c>
      <c r="N40" s="271">
        <f t="shared" si="41"/>
        <v>624</v>
      </c>
      <c r="O40" s="271">
        <f t="shared" si="41"/>
        <v>9000</v>
      </c>
      <c r="P40" s="271">
        <f t="shared" si="41"/>
        <v>9000</v>
      </c>
      <c r="Q40" s="272">
        <f t="shared" si="41"/>
        <v>9500</v>
      </c>
      <c r="R40" s="244"/>
      <c r="S40" s="272">
        <f t="shared" si="41"/>
        <v>9000</v>
      </c>
      <c r="T40" s="272">
        <f t="shared" si="41"/>
        <v>0</v>
      </c>
      <c r="U40" s="272">
        <f t="shared" si="41"/>
        <v>0</v>
      </c>
      <c r="V40" s="272">
        <f t="shared" si="41"/>
        <v>9000</v>
      </c>
      <c r="W40" s="272">
        <f t="shared" si="41"/>
        <v>0</v>
      </c>
      <c r="X40" s="256">
        <f t="shared" si="3"/>
        <v>0</v>
      </c>
      <c r="Y40" s="272">
        <f t="shared" si="41"/>
        <v>9000</v>
      </c>
      <c r="Z40" s="272">
        <f t="shared" si="41"/>
        <v>0</v>
      </c>
      <c r="AA40" s="272">
        <f t="shared" si="41"/>
        <v>0</v>
      </c>
      <c r="AB40" s="272">
        <f t="shared" si="41"/>
        <v>9000</v>
      </c>
      <c r="AC40" s="272">
        <f t="shared" si="41"/>
        <v>0</v>
      </c>
      <c r="AD40" s="273">
        <v>4628</v>
      </c>
      <c r="AE40" s="273">
        <v>0</v>
      </c>
      <c r="AF40" s="273">
        <v>0</v>
      </c>
      <c r="AG40" s="273">
        <v>4628</v>
      </c>
      <c r="AH40" s="273">
        <v>0</v>
      </c>
      <c r="AI40" s="272">
        <f t="shared" si="41"/>
        <v>165</v>
      </c>
      <c r="AJ40" s="272">
        <f t="shared" si="41"/>
        <v>0</v>
      </c>
      <c r="AK40" s="272">
        <f t="shared" si="41"/>
        <v>0</v>
      </c>
      <c r="AL40" s="272">
        <f t="shared" si="41"/>
        <v>165</v>
      </c>
      <c r="AM40" s="272">
        <f t="shared" si="41"/>
        <v>0</v>
      </c>
      <c r="AN40" s="272">
        <f t="shared" si="41"/>
        <v>165</v>
      </c>
      <c r="AO40" s="272">
        <f t="shared" si="41"/>
        <v>0</v>
      </c>
      <c r="AP40" s="272">
        <f t="shared" si="41"/>
        <v>0</v>
      </c>
      <c r="AQ40" s="272">
        <f t="shared" si="41"/>
        <v>165</v>
      </c>
      <c r="AR40" s="272">
        <f t="shared" si="41"/>
        <v>0</v>
      </c>
      <c r="AS40" s="257"/>
      <c r="AT40" s="274"/>
      <c r="AU40" s="279"/>
      <c r="AV40" s="269"/>
      <c r="AW40" s="269"/>
      <c r="AX40" s="269"/>
    </row>
    <row r="41" spans="1:50" s="270" customFormat="1" ht="45.75" customHeight="1" x14ac:dyDescent="0.25">
      <c r="A41" s="264" t="s">
        <v>72</v>
      </c>
      <c r="B41" s="265" t="s">
        <v>119</v>
      </c>
      <c r="C41" s="266"/>
      <c r="D41" s="266"/>
      <c r="E41" s="265"/>
      <c r="F41" s="267"/>
      <c r="G41" s="267"/>
      <c r="H41" s="264"/>
      <c r="I41" s="264"/>
      <c r="J41" s="264"/>
      <c r="K41" s="264"/>
      <c r="L41" s="271">
        <f t="shared" ref="L41:W41" si="42">SUM(L42:L43)</f>
        <v>18000</v>
      </c>
      <c r="M41" s="271">
        <f t="shared" si="42"/>
        <v>20878</v>
      </c>
      <c r="N41" s="271">
        <f t="shared" si="42"/>
        <v>624</v>
      </c>
      <c r="O41" s="271">
        <f t="shared" si="42"/>
        <v>9000</v>
      </c>
      <c r="P41" s="271">
        <f t="shared" si="42"/>
        <v>9000</v>
      </c>
      <c r="Q41" s="271">
        <f t="shared" si="42"/>
        <v>9500</v>
      </c>
      <c r="R41" s="244"/>
      <c r="S41" s="272">
        <f t="shared" si="42"/>
        <v>9000</v>
      </c>
      <c r="T41" s="272">
        <f t="shared" si="42"/>
        <v>0</v>
      </c>
      <c r="U41" s="272">
        <f t="shared" si="42"/>
        <v>0</v>
      </c>
      <c r="V41" s="272">
        <f t="shared" si="42"/>
        <v>9000</v>
      </c>
      <c r="W41" s="272">
        <f t="shared" si="42"/>
        <v>0</v>
      </c>
      <c r="X41" s="256">
        <f t="shared" si="3"/>
        <v>0</v>
      </c>
      <c r="Y41" s="272">
        <f t="shared" ref="Y41:AC41" si="43">SUM(Y42:Y43)</f>
        <v>9000</v>
      </c>
      <c r="Z41" s="272">
        <f t="shared" si="43"/>
        <v>0</v>
      </c>
      <c r="AA41" s="272">
        <f t="shared" si="43"/>
        <v>0</v>
      </c>
      <c r="AB41" s="272">
        <f t="shared" si="43"/>
        <v>9000</v>
      </c>
      <c r="AC41" s="272">
        <f t="shared" si="43"/>
        <v>0</v>
      </c>
      <c r="AD41" s="273">
        <v>4628</v>
      </c>
      <c r="AE41" s="273">
        <v>0</v>
      </c>
      <c r="AF41" s="273">
        <v>0</v>
      </c>
      <c r="AG41" s="273">
        <v>4628</v>
      </c>
      <c r="AH41" s="273">
        <v>0</v>
      </c>
      <c r="AI41" s="272">
        <f t="shared" ref="AI41:AM41" si="44">SUM(AI42:AI43)</f>
        <v>165</v>
      </c>
      <c r="AJ41" s="272">
        <f t="shared" si="44"/>
        <v>0</v>
      </c>
      <c r="AK41" s="272">
        <f t="shared" si="44"/>
        <v>0</v>
      </c>
      <c r="AL41" s="272">
        <f t="shared" si="44"/>
        <v>165</v>
      </c>
      <c r="AM41" s="272">
        <f t="shared" si="44"/>
        <v>0</v>
      </c>
      <c r="AN41" s="272">
        <f t="shared" ref="AN41:AR41" si="45">SUM(AN42:AN43)</f>
        <v>165</v>
      </c>
      <c r="AO41" s="272">
        <f t="shared" si="45"/>
        <v>0</v>
      </c>
      <c r="AP41" s="272">
        <f t="shared" si="45"/>
        <v>0</v>
      </c>
      <c r="AQ41" s="272">
        <f t="shared" si="45"/>
        <v>165</v>
      </c>
      <c r="AR41" s="272">
        <f t="shared" si="45"/>
        <v>0</v>
      </c>
      <c r="AS41" s="240"/>
      <c r="AT41" s="274"/>
      <c r="AU41" s="279"/>
      <c r="AV41" s="269"/>
      <c r="AW41" s="269"/>
      <c r="AX41" s="269"/>
    </row>
    <row r="42" spans="1:50" s="115" customFormat="1" ht="80.25" customHeight="1" x14ac:dyDescent="0.25">
      <c r="A42" s="56">
        <v>1</v>
      </c>
      <c r="B42" s="284" t="s">
        <v>519</v>
      </c>
      <c r="C42" s="56" t="s">
        <v>520</v>
      </c>
      <c r="D42" s="56" t="s">
        <v>521</v>
      </c>
      <c r="E42" s="56" t="s">
        <v>31</v>
      </c>
      <c r="F42" s="243">
        <v>7872713</v>
      </c>
      <c r="G42" s="243">
        <v>161</v>
      </c>
      <c r="H42" s="283" t="s">
        <v>522</v>
      </c>
      <c r="I42" s="56" t="s">
        <v>35</v>
      </c>
      <c r="J42" s="56" t="s">
        <v>523</v>
      </c>
      <c r="K42" s="56" t="s">
        <v>524</v>
      </c>
      <c r="L42" s="244">
        <v>5000</v>
      </c>
      <c r="M42" s="244">
        <v>5906</v>
      </c>
      <c r="N42" s="244">
        <v>281</v>
      </c>
      <c r="O42" s="244">
        <v>2500</v>
      </c>
      <c r="P42" s="244">
        <v>2500</v>
      </c>
      <c r="Q42" s="244">
        <v>2500</v>
      </c>
      <c r="R42" s="244">
        <f t="shared" si="21"/>
        <v>2500</v>
      </c>
      <c r="S42" s="276">
        <f>SUM(T42:W42)</f>
        <v>2500</v>
      </c>
      <c r="T42" s="276"/>
      <c r="U42" s="276"/>
      <c r="V42" s="276">
        <v>2500</v>
      </c>
      <c r="W42" s="276"/>
      <c r="X42" s="256">
        <f t="shared" si="3"/>
        <v>0</v>
      </c>
      <c r="Y42" s="276">
        <f>SUM(Z42:AC42)</f>
        <v>2500</v>
      </c>
      <c r="Z42" s="276"/>
      <c r="AA42" s="276"/>
      <c r="AB42" s="276">
        <v>2500</v>
      </c>
      <c r="AC42" s="276"/>
      <c r="AD42" s="277">
        <v>165</v>
      </c>
      <c r="AE42" s="277"/>
      <c r="AF42" s="277"/>
      <c r="AG42" s="277">
        <v>165</v>
      </c>
      <c r="AH42" s="277"/>
      <c r="AI42" s="276">
        <f>SUM(AJ42:AM42)</f>
        <v>165</v>
      </c>
      <c r="AJ42" s="276"/>
      <c r="AK42" s="276"/>
      <c r="AL42" s="276">
        <v>165</v>
      </c>
      <c r="AM42" s="276"/>
      <c r="AN42" s="276">
        <f>SUM(AO42:AR42)</f>
        <v>165</v>
      </c>
      <c r="AO42" s="276"/>
      <c r="AP42" s="276"/>
      <c r="AQ42" s="276">
        <v>165</v>
      </c>
      <c r="AR42" s="276"/>
      <c r="AS42" s="56"/>
      <c r="AT42" s="278"/>
      <c r="AU42" s="279"/>
      <c r="AV42" s="280"/>
      <c r="AW42" s="280"/>
      <c r="AX42" s="280"/>
    </row>
    <row r="43" spans="1:50" s="115" customFormat="1" ht="67.5" customHeight="1" x14ac:dyDescent="0.25">
      <c r="A43" s="56">
        <v>2</v>
      </c>
      <c r="B43" s="284" t="s">
        <v>525</v>
      </c>
      <c r="C43" s="56" t="s">
        <v>268</v>
      </c>
      <c r="D43" s="56" t="s">
        <v>526</v>
      </c>
      <c r="E43" s="56" t="s">
        <v>31</v>
      </c>
      <c r="F43" s="243">
        <v>7873770</v>
      </c>
      <c r="G43" s="243">
        <v>161</v>
      </c>
      <c r="H43" s="283" t="s">
        <v>527</v>
      </c>
      <c r="I43" s="56" t="s">
        <v>35</v>
      </c>
      <c r="J43" s="56" t="s">
        <v>528</v>
      </c>
      <c r="K43" s="56" t="s">
        <v>529</v>
      </c>
      <c r="L43" s="244">
        <v>13000</v>
      </c>
      <c r="M43" s="244">
        <v>14972</v>
      </c>
      <c r="N43" s="244">
        <v>343</v>
      </c>
      <c r="O43" s="244">
        <v>6500</v>
      </c>
      <c r="P43" s="244">
        <v>6500</v>
      </c>
      <c r="Q43" s="244">
        <v>7000</v>
      </c>
      <c r="R43" s="244">
        <f t="shared" si="21"/>
        <v>6500</v>
      </c>
      <c r="S43" s="276">
        <f>SUM(T43:W43)</f>
        <v>6500</v>
      </c>
      <c r="T43" s="276"/>
      <c r="U43" s="276"/>
      <c r="V43" s="276">
        <v>6500</v>
      </c>
      <c r="W43" s="276"/>
      <c r="X43" s="256">
        <f t="shared" si="3"/>
        <v>0</v>
      </c>
      <c r="Y43" s="276">
        <f>SUM(Z43:AC43)</f>
        <v>6500</v>
      </c>
      <c r="Z43" s="276"/>
      <c r="AA43" s="276"/>
      <c r="AB43" s="276">
        <v>6500</v>
      </c>
      <c r="AC43" s="276"/>
      <c r="AD43" s="277">
        <v>4463</v>
      </c>
      <c r="AE43" s="277"/>
      <c r="AF43" s="277"/>
      <c r="AG43" s="277">
        <v>4463</v>
      </c>
      <c r="AH43" s="277"/>
      <c r="AI43" s="276">
        <f>SUM(AJ43:AM43)</f>
        <v>0</v>
      </c>
      <c r="AJ43" s="276"/>
      <c r="AK43" s="276"/>
      <c r="AL43" s="276"/>
      <c r="AM43" s="276"/>
      <c r="AN43" s="276">
        <f>SUM(AO43:AR43)</f>
        <v>0</v>
      </c>
      <c r="AO43" s="276"/>
      <c r="AP43" s="276"/>
      <c r="AQ43" s="276"/>
      <c r="AR43" s="276"/>
      <c r="AS43" s="56"/>
      <c r="AT43" s="278"/>
      <c r="AU43" s="279"/>
      <c r="AV43" s="280"/>
      <c r="AW43" s="280"/>
      <c r="AX43" s="280"/>
    </row>
    <row r="44" spans="1:50" s="270" customFormat="1" ht="45.75" customHeight="1" x14ac:dyDescent="0.25">
      <c r="A44" s="264" t="s">
        <v>530</v>
      </c>
      <c r="B44" s="265" t="s">
        <v>71</v>
      </c>
      <c r="C44" s="266"/>
      <c r="D44" s="266"/>
      <c r="E44" s="265"/>
      <c r="F44" s="267"/>
      <c r="G44" s="267"/>
      <c r="H44" s="264"/>
      <c r="I44" s="264"/>
      <c r="J44" s="264"/>
      <c r="K44" s="264"/>
      <c r="L44" s="255">
        <f t="shared" ref="L44:W44" si="46">L45+L51</f>
        <v>414190</v>
      </c>
      <c r="M44" s="255">
        <f t="shared" si="46"/>
        <v>1841714</v>
      </c>
      <c r="N44" s="255">
        <f t="shared" si="46"/>
        <v>35616</v>
      </c>
      <c r="O44" s="255">
        <f t="shared" si="46"/>
        <v>242009</v>
      </c>
      <c r="P44" s="255">
        <f t="shared" si="46"/>
        <v>107972</v>
      </c>
      <c r="Q44" s="255">
        <f t="shared" si="46"/>
        <v>138390</v>
      </c>
      <c r="R44" s="244"/>
      <c r="S44" s="245">
        <f t="shared" si="46"/>
        <v>172970</v>
      </c>
      <c r="T44" s="245">
        <f t="shared" si="46"/>
        <v>22870</v>
      </c>
      <c r="U44" s="245">
        <f t="shared" si="46"/>
        <v>0</v>
      </c>
      <c r="V44" s="245">
        <f t="shared" si="46"/>
        <v>94300</v>
      </c>
      <c r="W44" s="245">
        <f t="shared" si="46"/>
        <v>55800</v>
      </c>
      <c r="X44" s="256">
        <f t="shared" si="3"/>
        <v>0</v>
      </c>
      <c r="Y44" s="245">
        <f t="shared" ref="Y44:AC44" si="47">Y45+Y51</f>
        <v>172970</v>
      </c>
      <c r="Z44" s="245">
        <f t="shared" si="47"/>
        <v>22870</v>
      </c>
      <c r="AA44" s="245">
        <f t="shared" si="47"/>
        <v>0</v>
      </c>
      <c r="AB44" s="245">
        <f t="shared" si="47"/>
        <v>94300</v>
      </c>
      <c r="AC44" s="245">
        <f t="shared" si="47"/>
        <v>55800</v>
      </c>
      <c r="AD44" s="247">
        <v>13142</v>
      </c>
      <c r="AE44" s="247">
        <v>1330</v>
      </c>
      <c r="AF44" s="247">
        <v>0</v>
      </c>
      <c r="AG44" s="247">
        <v>11812</v>
      </c>
      <c r="AH44" s="247">
        <v>0</v>
      </c>
      <c r="AI44" s="245">
        <f t="shared" ref="AI44:AM44" si="48">AI45+AI51</f>
        <v>1794</v>
      </c>
      <c r="AJ44" s="245">
        <f t="shared" si="48"/>
        <v>1000</v>
      </c>
      <c r="AK44" s="245">
        <f t="shared" si="48"/>
        <v>0</v>
      </c>
      <c r="AL44" s="245">
        <f t="shared" si="48"/>
        <v>794</v>
      </c>
      <c r="AM44" s="245">
        <f t="shared" si="48"/>
        <v>0</v>
      </c>
      <c r="AN44" s="245">
        <f t="shared" ref="AN44:AR44" si="49">AN45+AN51</f>
        <v>1794</v>
      </c>
      <c r="AO44" s="245">
        <f t="shared" si="49"/>
        <v>1000</v>
      </c>
      <c r="AP44" s="245">
        <f t="shared" si="49"/>
        <v>0</v>
      </c>
      <c r="AQ44" s="245">
        <f t="shared" si="49"/>
        <v>794</v>
      </c>
      <c r="AR44" s="245">
        <f t="shared" si="49"/>
        <v>0</v>
      </c>
      <c r="AS44" s="257"/>
      <c r="AT44" s="274"/>
      <c r="AU44" s="279"/>
      <c r="AV44" s="269"/>
      <c r="AW44" s="269"/>
      <c r="AX44" s="269"/>
    </row>
    <row r="45" spans="1:50" s="270" customFormat="1" ht="45.75" customHeight="1" x14ac:dyDescent="0.25">
      <c r="A45" s="264" t="s">
        <v>72</v>
      </c>
      <c r="B45" s="265" t="s">
        <v>73</v>
      </c>
      <c r="C45" s="266"/>
      <c r="D45" s="266"/>
      <c r="E45" s="265"/>
      <c r="F45" s="267"/>
      <c r="G45" s="267"/>
      <c r="H45" s="264"/>
      <c r="I45" s="264"/>
      <c r="J45" s="264"/>
      <c r="K45" s="264"/>
      <c r="L45" s="271">
        <f>SUM(L46:L50)</f>
        <v>386690</v>
      </c>
      <c r="M45" s="271">
        <f t="shared" ref="M45:W45" si="50">SUM(M46:M50)</f>
        <v>1740649</v>
      </c>
      <c r="N45" s="271">
        <f t="shared" si="50"/>
        <v>29551</v>
      </c>
      <c r="O45" s="271">
        <f t="shared" si="50"/>
        <v>233545</v>
      </c>
      <c r="P45" s="271">
        <f t="shared" si="50"/>
        <v>106427</v>
      </c>
      <c r="Q45" s="271">
        <f t="shared" si="50"/>
        <v>126660</v>
      </c>
      <c r="R45" s="271">
        <f t="shared" si="50"/>
        <v>213573</v>
      </c>
      <c r="S45" s="271">
        <f t="shared" si="50"/>
        <v>161240</v>
      </c>
      <c r="T45" s="271">
        <f t="shared" si="50"/>
        <v>18360</v>
      </c>
      <c r="U45" s="245">
        <f t="shared" si="50"/>
        <v>0</v>
      </c>
      <c r="V45" s="271">
        <f t="shared" si="50"/>
        <v>94300</v>
      </c>
      <c r="W45" s="271">
        <f t="shared" si="50"/>
        <v>48580</v>
      </c>
      <c r="X45" s="256">
        <f t="shared" si="3"/>
        <v>0</v>
      </c>
      <c r="Y45" s="271">
        <f t="shared" ref="Y45:AC45" si="51">SUM(Y46:Y50)</f>
        <v>161240</v>
      </c>
      <c r="Z45" s="271">
        <f t="shared" si="51"/>
        <v>18360</v>
      </c>
      <c r="AA45" s="245">
        <f t="shared" si="51"/>
        <v>0</v>
      </c>
      <c r="AB45" s="271">
        <f t="shared" si="51"/>
        <v>94300</v>
      </c>
      <c r="AC45" s="271">
        <f t="shared" si="51"/>
        <v>48580</v>
      </c>
      <c r="AD45" s="271">
        <v>13142</v>
      </c>
      <c r="AE45" s="271">
        <v>1330</v>
      </c>
      <c r="AF45" s="247">
        <v>0</v>
      </c>
      <c r="AG45" s="271">
        <v>11812</v>
      </c>
      <c r="AH45" s="271">
        <v>0</v>
      </c>
      <c r="AI45" s="271">
        <f t="shared" ref="AI45:AM45" si="52">SUM(AI46:AI50)</f>
        <v>1794</v>
      </c>
      <c r="AJ45" s="271">
        <f t="shared" si="52"/>
        <v>1000</v>
      </c>
      <c r="AK45" s="245">
        <f t="shared" si="52"/>
        <v>0</v>
      </c>
      <c r="AL45" s="271">
        <f t="shared" si="52"/>
        <v>794</v>
      </c>
      <c r="AM45" s="271">
        <f t="shared" si="52"/>
        <v>0</v>
      </c>
      <c r="AN45" s="271">
        <f t="shared" ref="AN45:AR45" si="53">SUM(AN46:AN50)</f>
        <v>1794</v>
      </c>
      <c r="AO45" s="271">
        <f t="shared" si="53"/>
        <v>1000</v>
      </c>
      <c r="AP45" s="245">
        <f t="shared" si="53"/>
        <v>0</v>
      </c>
      <c r="AQ45" s="271">
        <f t="shared" si="53"/>
        <v>794</v>
      </c>
      <c r="AR45" s="271">
        <f t="shared" si="53"/>
        <v>0</v>
      </c>
      <c r="AS45" s="240"/>
      <c r="AT45" s="274"/>
      <c r="AU45" s="279"/>
      <c r="AV45" s="269"/>
      <c r="AW45" s="269"/>
      <c r="AX45" s="269"/>
    </row>
    <row r="46" spans="1:50" s="115" customFormat="1" ht="207" customHeight="1" x14ac:dyDescent="0.25">
      <c r="A46" s="56">
        <v>1</v>
      </c>
      <c r="B46" s="284" t="s">
        <v>531</v>
      </c>
      <c r="C46" s="117" t="s">
        <v>532</v>
      </c>
      <c r="D46" s="56" t="s">
        <v>533</v>
      </c>
      <c r="E46" s="56" t="s">
        <v>31</v>
      </c>
      <c r="F46" s="243">
        <v>7232853</v>
      </c>
      <c r="G46" s="243">
        <v>262</v>
      </c>
      <c r="H46" s="56" t="s">
        <v>534</v>
      </c>
      <c r="I46" s="56" t="s">
        <v>535</v>
      </c>
      <c r="J46" s="56"/>
      <c r="K46" s="118" t="s">
        <v>536</v>
      </c>
      <c r="L46" s="244">
        <v>66690</v>
      </c>
      <c r="M46" s="256">
        <v>355590</v>
      </c>
      <c r="N46" s="244"/>
      <c r="O46" s="244">
        <v>27000</v>
      </c>
      <c r="P46" s="244"/>
      <c r="Q46" s="244">
        <v>10000</v>
      </c>
      <c r="R46" s="244"/>
      <c r="S46" s="276">
        <f>SUM(T46:W46)</f>
        <v>44580</v>
      </c>
      <c r="T46" s="276">
        <v>10000</v>
      </c>
      <c r="U46" s="276"/>
      <c r="V46" s="276"/>
      <c r="W46" s="276">
        <v>34580</v>
      </c>
      <c r="X46" s="256">
        <f t="shared" si="3"/>
        <v>0</v>
      </c>
      <c r="Y46" s="276">
        <f>SUM(Z46:AC46)</f>
        <v>44580</v>
      </c>
      <c r="Z46" s="276">
        <v>10000</v>
      </c>
      <c r="AA46" s="276"/>
      <c r="AB46" s="276"/>
      <c r="AC46" s="276">
        <v>34580</v>
      </c>
      <c r="AD46" s="277">
        <v>1330</v>
      </c>
      <c r="AE46" s="277">
        <v>1330</v>
      </c>
      <c r="AF46" s="277"/>
      <c r="AG46" s="277"/>
      <c r="AH46" s="277">
        <v>0</v>
      </c>
      <c r="AI46" s="276">
        <f>SUM(AJ46:AM46)</f>
        <v>1000</v>
      </c>
      <c r="AJ46" s="276">
        <v>1000</v>
      </c>
      <c r="AK46" s="276"/>
      <c r="AL46" s="276"/>
      <c r="AM46" s="276">
        <v>0</v>
      </c>
      <c r="AN46" s="276">
        <f>SUM(AO46:AR46)</f>
        <v>1000</v>
      </c>
      <c r="AO46" s="276">
        <v>1000</v>
      </c>
      <c r="AP46" s="276"/>
      <c r="AQ46" s="276"/>
      <c r="AR46" s="276">
        <v>0</v>
      </c>
      <c r="AS46" s="56"/>
      <c r="AT46" s="278"/>
      <c r="AU46" s="279"/>
      <c r="AV46" s="280"/>
      <c r="AW46" s="280"/>
      <c r="AX46" s="280"/>
    </row>
    <row r="47" spans="1:50" ht="72.75" customHeight="1" x14ac:dyDescent="0.25">
      <c r="A47" s="243">
        <v>2</v>
      </c>
      <c r="B47" s="284" t="s">
        <v>537</v>
      </c>
      <c r="C47" s="117" t="s">
        <v>538</v>
      </c>
      <c r="D47" s="56" t="s">
        <v>539</v>
      </c>
      <c r="E47" s="56" t="s">
        <v>31</v>
      </c>
      <c r="F47" s="243">
        <v>7782425</v>
      </c>
      <c r="G47" s="243">
        <v>262</v>
      </c>
      <c r="H47" s="56" t="s">
        <v>540</v>
      </c>
      <c r="I47" s="56" t="s">
        <v>492</v>
      </c>
      <c r="J47" s="56"/>
      <c r="K47" s="56" t="s">
        <v>541</v>
      </c>
      <c r="L47" s="244">
        <v>72000</v>
      </c>
      <c r="M47" s="244">
        <v>107730</v>
      </c>
      <c r="N47" s="244">
        <v>12730</v>
      </c>
      <c r="O47" s="244">
        <f>26300+28200</f>
        <v>54500</v>
      </c>
      <c r="P47" s="244">
        <f>28200+3054</f>
        <v>31254</v>
      </c>
      <c r="Q47" s="244">
        <v>14300</v>
      </c>
      <c r="R47" s="244">
        <f t="shared" si="21"/>
        <v>40746</v>
      </c>
      <c r="S47" s="276">
        <f>SUM(T47:W47)</f>
        <v>14300</v>
      </c>
      <c r="T47" s="276"/>
      <c r="U47" s="276"/>
      <c r="V47" s="276">
        <v>14300</v>
      </c>
      <c r="W47" s="276"/>
      <c r="X47" s="256">
        <f t="shared" si="3"/>
        <v>0</v>
      </c>
      <c r="Y47" s="276">
        <f>SUM(Z47:AC47)</f>
        <v>14300</v>
      </c>
      <c r="Z47" s="276"/>
      <c r="AA47" s="276"/>
      <c r="AB47" s="276">
        <v>14300</v>
      </c>
      <c r="AC47" s="276"/>
      <c r="AD47" s="277">
        <v>4986</v>
      </c>
      <c r="AE47" s="277"/>
      <c r="AF47" s="277"/>
      <c r="AG47" s="277">
        <v>4986</v>
      </c>
      <c r="AH47" s="277"/>
      <c r="AI47" s="276">
        <f>SUM(AJ47:AM47)</f>
        <v>403</v>
      </c>
      <c r="AJ47" s="276"/>
      <c r="AK47" s="276"/>
      <c r="AL47" s="276">
        <v>403</v>
      </c>
      <c r="AM47" s="276"/>
      <c r="AN47" s="276">
        <f>SUM(AO47:AR47)</f>
        <v>403</v>
      </c>
      <c r="AO47" s="276"/>
      <c r="AP47" s="276"/>
      <c r="AQ47" s="276">
        <v>403</v>
      </c>
      <c r="AR47" s="276"/>
      <c r="AS47" s="243"/>
      <c r="AU47" s="279"/>
    </row>
    <row r="48" spans="1:50" s="270" customFormat="1" ht="126.75" customHeight="1" x14ac:dyDescent="0.25">
      <c r="A48" s="56">
        <v>3</v>
      </c>
      <c r="B48" s="285" t="s">
        <v>542</v>
      </c>
      <c r="C48" s="113" t="s">
        <v>543</v>
      </c>
      <c r="D48" s="243" t="s">
        <v>544</v>
      </c>
      <c r="E48" s="56" t="s">
        <v>31</v>
      </c>
      <c r="F48" s="243">
        <v>7388314</v>
      </c>
      <c r="G48" s="290">
        <v>278</v>
      </c>
      <c r="H48" s="56" t="s">
        <v>545</v>
      </c>
      <c r="I48" s="56" t="s">
        <v>546</v>
      </c>
      <c r="J48" s="56"/>
      <c r="K48" s="291" t="s">
        <v>547</v>
      </c>
      <c r="L48" s="244">
        <f>44000+29000</f>
        <v>73000</v>
      </c>
      <c r="M48" s="244">
        <v>1075290</v>
      </c>
      <c r="N48" s="244"/>
      <c r="O48" s="244">
        <f>76872+18000</f>
        <v>94872</v>
      </c>
      <c r="P48" s="244">
        <v>18000</v>
      </c>
      <c r="Q48" s="244">
        <f>8000+14360</f>
        <v>22360</v>
      </c>
      <c r="R48" s="244">
        <f t="shared" si="21"/>
        <v>55000</v>
      </c>
      <c r="S48" s="276">
        <f>SUM(T48:W48)</f>
        <v>22360</v>
      </c>
      <c r="T48" s="276">
        <f>8360</f>
        <v>8360</v>
      </c>
      <c r="U48" s="276"/>
      <c r="V48" s="276"/>
      <c r="W48" s="276">
        <v>14000</v>
      </c>
      <c r="X48" s="256">
        <f t="shared" si="3"/>
        <v>0</v>
      </c>
      <c r="Y48" s="276">
        <f>SUM(Z48:AC48)</f>
        <v>22360</v>
      </c>
      <c r="Z48" s="276">
        <f>8360</f>
        <v>8360</v>
      </c>
      <c r="AA48" s="276"/>
      <c r="AB48" s="276"/>
      <c r="AC48" s="276">
        <v>14000</v>
      </c>
      <c r="AD48" s="277">
        <v>0</v>
      </c>
      <c r="AE48" s="277"/>
      <c r="AF48" s="277"/>
      <c r="AG48" s="277"/>
      <c r="AH48" s="277"/>
      <c r="AI48" s="276">
        <f>SUM(AJ48:AM48)</f>
        <v>0</v>
      </c>
      <c r="AJ48" s="276"/>
      <c r="AK48" s="276"/>
      <c r="AL48" s="276"/>
      <c r="AM48" s="276"/>
      <c r="AN48" s="276">
        <f>SUM(AO48:AR48)</f>
        <v>0</v>
      </c>
      <c r="AO48" s="276"/>
      <c r="AP48" s="276"/>
      <c r="AQ48" s="276"/>
      <c r="AR48" s="276"/>
      <c r="AS48" s="240"/>
      <c r="AT48" s="274"/>
      <c r="AU48" s="279"/>
      <c r="AV48" s="269"/>
      <c r="AW48" s="269"/>
      <c r="AX48" s="269"/>
    </row>
    <row r="49" spans="1:50" ht="71.25" customHeight="1" x14ac:dyDescent="0.25">
      <c r="A49" s="243">
        <v>4</v>
      </c>
      <c r="B49" s="114" t="s">
        <v>548</v>
      </c>
      <c r="C49" s="56" t="s">
        <v>467</v>
      </c>
      <c r="D49" s="56" t="s">
        <v>261</v>
      </c>
      <c r="E49" s="56" t="s">
        <v>31</v>
      </c>
      <c r="F49" s="243">
        <v>7818178</v>
      </c>
      <c r="G49" s="243">
        <v>262</v>
      </c>
      <c r="H49" s="285" t="s">
        <v>549</v>
      </c>
      <c r="I49" s="243" t="s">
        <v>212</v>
      </c>
      <c r="J49" s="56" t="s">
        <v>550</v>
      </c>
      <c r="K49" s="56" t="s">
        <v>551</v>
      </c>
      <c r="L49" s="244">
        <v>130000</v>
      </c>
      <c r="M49" s="244">
        <v>150884</v>
      </c>
      <c r="N49" s="244">
        <v>14476</v>
      </c>
      <c r="O49" s="244">
        <v>39173</v>
      </c>
      <c r="P49" s="244">
        <v>39173</v>
      </c>
      <c r="Q49" s="244">
        <v>60000</v>
      </c>
      <c r="R49" s="244">
        <f t="shared" si="21"/>
        <v>90827</v>
      </c>
      <c r="S49" s="276">
        <f>SUM(T49:W49)</f>
        <v>60000</v>
      </c>
      <c r="T49" s="276"/>
      <c r="U49" s="276"/>
      <c r="V49" s="276">
        <v>60000</v>
      </c>
      <c r="W49" s="276"/>
      <c r="X49" s="256">
        <f t="shared" si="3"/>
        <v>0</v>
      </c>
      <c r="Y49" s="276">
        <f>SUM(Z49:AC49)</f>
        <v>60000</v>
      </c>
      <c r="Z49" s="276"/>
      <c r="AA49" s="276"/>
      <c r="AB49" s="276">
        <v>60000</v>
      </c>
      <c r="AC49" s="276"/>
      <c r="AD49" s="277">
        <v>3343</v>
      </c>
      <c r="AE49" s="277"/>
      <c r="AF49" s="277"/>
      <c r="AG49" s="277">
        <v>3343</v>
      </c>
      <c r="AH49" s="277"/>
      <c r="AI49" s="276">
        <f>SUM(AJ49:AM49)</f>
        <v>221</v>
      </c>
      <c r="AJ49" s="276"/>
      <c r="AK49" s="276"/>
      <c r="AL49" s="276">
        <v>221</v>
      </c>
      <c r="AM49" s="276"/>
      <c r="AN49" s="276">
        <f>SUM(AO49:AR49)</f>
        <v>221</v>
      </c>
      <c r="AO49" s="276"/>
      <c r="AP49" s="276"/>
      <c r="AQ49" s="276">
        <v>221</v>
      </c>
      <c r="AR49" s="276"/>
      <c r="AS49" s="243"/>
      <c r="AU49" s="279"/>
    </row>
    <row r="50" spans="1:50" ht="98.25" customHeight="1" x14ac:dyDescent="0.25">
      <c r="A50" s="56">
        <v>5</v>
      </c>
      <c r="B50" s="114" t="s">
        <v>552</v>
      </c>
      <c r="C50" s="56" t="s">
        <v>467</v>
      </c>
      <c r="D50" s="56" t="s">
        <v>38</v>
      </c>
      <c r="E50" s="56" t="s">
        <v>31</v>
      </c>
      <c r="F50" s="243">
        <v>7818179</v>
      </c>
      <c r="G50" s="243">
        <v>262</v>
      </c>
      <c r="H50" s="285" t="s">
        <v>553</v>
      </c>
      <c r="I50" s="243" t="s">
        <v>212</v>
      </c>
      <c r="J50" s="56" t="s">
        <v>554</v>
      </c>
      <c r="K50" s="56" t="s">
        <v>555</v>
      </c>
      <c r="L50" s="244">
        <v>45000</v>
      </c>
      <c r="M50" s="244">
        <v>51155</v>
      </c>
      <c r="N50" s="244">
        <v>2345</v>
      </c>
      <c r="O50" s="244">
        <v>18000</v>
      </c>
      <c r="P50" s="244">
        <v>18000</v>
      </c>
      <c r="Q50" s="244">
        <v>20000</v>
      </c>
      <c r="R50" s="244">
        <f t="shared" si="21"/>
        <v>27000</v>
      </c>
      <c r="S50" s="276">
        <f>SUM(T50:W50)</f>
        <v>20000</v>
      </c>
      <c r="T50" s="276"/>
      <c r="U50" s="276"/>
      <c r="V50" s="276">
        <v>20000</v>
      </c>
      <c r="W50" s="276"/>
      <c r="X50" s="256">
        <f t="shared" si="3"/>
        <v>0</v>
      </c>
      <c r="Y50" s="276">
        <f>SUM(Z50:AC50)</f>
        <v>20000</v>
      </c>
      <c r="Z50" s="276"/>
      <c r="AA50" s="276"/>
      <c r="AB50" s="276">
        <v>20000</v>
      </c>
      <c r="AC50" s="276"/>
      <c r="AD50" s="277">
        <v>3483</v>
      </c>
      <c r="AE50" s="277"/>
      <c r="AF50" s="277"/>
      <c r="AG50" s="277">
        <v>3483</v>
      </c>
      <c r="AH50" s="277"/>
      <c r="AI50" s="276">
        <f>SUM(AJ50:AM50)</f>
        <v>170</v>
      </c>
      <c r="AJ50" s="276"/>
      <c r="AK50" s="276"/>
      <c r="AL50" s="276">
        <v>170</v>
      </c>
      <c r="AM50" s="276"/>
      <c r="AN50" s="276">
        <f>SUM(AO50:AR50)</f>
        <v>170</v>
      </c>
      <c r="AO50" s="276"/>
      <c r="AP50" s="276"/>
      <c r="AQ50" s="276">
        <v>170</v>
      </c>
      <c r="AR50" s="276"/>
      <c r="AS50" s="243"/>
      <c r="AU50" s="279"/>
    </row>
    <row r="51" spans="1:50" s="270" customFormat="1" ht="39" customHeight="1" x14ac:dyDescent="0.25">
      <c r="A51" s="264" t="s">
        <v>90</v>
      </c>
      <c r="B51" s="292" t="s">
        <v>556</v>
      </c>
      <c r="C51" s="241"/>
      <c r="D51" s="266"/>
      <c r="E51" s="264"/>
      <c r="F51" s="266"/>
      <c r="G51" s="293"/>
      <c r="H51" s="264"/>
      <c r="I51" s="264"/>
      <c r="J51" s="264"/>
      <c r="K51" s="294"/>
      <c r="L51" s="271">
        <f t="shared" ref="L51:AR51" si="54">L52</f>
        <v>27500</v>
      </c>
      <c r="M51" s="271">
        <f t="shared" si="54"/>
        <v>101065</v>
      </c>
      <c r="N51" s="271">
        <f t="shared" si="54"/>
        <v>6065</v>
      </c>
      <c r="O51" s="271">
        <f t="shared" si="54"/>
        <v>8464</v>
      </c>
      <c r="P51" s="271">
        <f t="shared" si="54"/>
        <v>1545</v>
      </c>
      <c r="Q51" s="271">
        <f t="shared" si="54"/>
        <v>11730</v>
      </c>
      <c r="R51" s="244"/>
      <c r="S51" s="272">
        <f t="shared" si="54"/>
        <v>11730</v>
      </c>
      <c r="T51" s="272">
        <f t="shared" si="54"/>
        <v>4510</v>
      </c>
      <c r="U51" s="272">
        <f t="shared" si="54"/>
        <v>0</v>
      </c>
      <c r="V51" s="272">
        <f t="shared" si="54"/>
        <v>0</v>
      </c>
      <c r="W51" s="272">
        <f t="shared" si="54"/>
        <v>7220</v>
      </c>
      <c r="X51" s="256">
        <f t="shared" si="3"/>
        <v>0</v>
      </c>
      <c r="Y51" s="272">
        <f t="shared" si="54"/>
        <v>11730</v>
      </c>
      <c r="Z51" s="272">
        <f t="shared" si="54"/>
        <v>4510</v>
      </c>
      <c r="AA51" s="272">
        <f t="shared" si="54"/>
        <v>0</v>
      </c>
      <c r="AB51" s="272">
        <f t="shared" si="54"/>
        <v>0</v>
      </c>
      <c r="AC51" s="272">
        <f t="shared" si="54"/>
        <v>7220</v>
      </c>
      <c r="AD51" s="273">
        <v>0</v>
      </c>
      <c r="AE51" s="273">
        <v>0</v>
      </c>
      <c r="AF51" s="273">
        <v>0</v>
      </c>
      <c r="AG51" s="273">
        <v>0</v>
      </c>
      <c r="AH51" s="273">
        <v>0</v>
      </c>
      <c r="AI51" s="272">
        <f t="shared" si="54"/>
        <v>0</v>
      </c>
      <c r="AJ51" s="272">
        <f t="shared" si="54"/>
        <v>0</v>
      </c>
      <c r="AK51" s="272">
        <f t="shared" si="54"/>
        <v>0</v>
      </c>
      <c r="AL51" s="272">
        <f t="shared" si="54"/>
        <v>0</v>
      </c>
      <c r="AM51" s="272">
        <f t="shared" si="54"/>
        <v>0</v>
      </c>
      <c r="AN51" s="272">
        <f t="shared" si="54"/>
        <v>0</v>
      </c>
      <c r="AO51" s="272">
        <f t="shared" si="54"/>
        <v>0</v>
      </c>
      <c r="AP51" s="272">
        <f t="shared" si="54"/>
        <v>0</v>
      </c>
      <c r="AQ51" s="272">
        <f t="shared" si="54"/>
        <v>0</v>
      </c>
      <c r="AR51" s="272">
        <f t="shared" si="54"/>
        <v>0</v>
      </c>
      <c r="AS51" s="257"/>
      <c r="AT51" s="274"/>
      <c r="AU51" s="279"/>
      <c r="AV51" s="269"/>
      <c r="AW51" s="269"/>
      <c r="AX51" s="269"/>
    </row>
    <row r="52" spans="1:50" ht="96.75" customHeight="1" x14ac:dyDescent="0.25">
      <c r="A52" s="243">
        <v>1</v>
      </c>
      <c r="B52" s="285" t="s">
        <v>557</v>
      </c>
      <c r="C52" s="56" t="s">
        <v>558</v>
      </c>
      <c r="D52" s="243" t="s">
        <v>559</v>
      </c>
      <c r="E52" s="56" t="s">
        <v>31</v>
      </c>
      <c r="F52" s="243">
        <v>7686806</v>
      </c>
      <c r="G52" s="56">
        <v>278</v>
      </c>
      <c r="H52" s="56" t="s">
        <v>560</v>
      </c>
      <c r="I52" s="243" t="s">
        <v>535</v>
      </c>
      <c r="J52" s="243"/>
      <c r="K52" s="56" t="s">
        <v>561</v>
      </c>
      <c r="L52" s="244">
        <f>10000+17500</f>
        <v>27500</v>
      </c>
      <c r="M52" s="244">
        <v>101065</v>
      </c>
      <c r="N52" s="244">
        <v>6065</v>
      </c>
      <c r="O52" s="244">
        <f>6919+200+1345</f>
        <v>8464</v>
      </c>
      <c r="P52" s="244">
        <v>1545</v>
      </c>
      <c r="Q52" s="244">
        <f>4510+7220</f>
        <v>11730</v>
      </c>
      <c r="R52" s="244">
        <f t="shared" si="21"/>
        <v>25955</v>
      </c>
      <c r="S52" s="276">
        <f>SUM(T52:W52)</f>
        <v>11730</v>
      </c>
      <c r="T52" s="276">
        <v>4510</v>
      </c>
      <c r="U52" s="276"/>
      <c r="V52" s="276"/>
      <c r="W52" s="276">
        <v>7220</v>
      </c>
      <c r="X52" s="256">
        <f t="shared" si="3"/>
        <v>0</v>
      </c>
      <c r="Y52" s="276">
        <f>SUM(Z52:AC52)</f>
        <v>11730</v>
      </c>
      <c r="Z52" s="276">
        <v>4510</v>
      </c>
      <c r="AA52" s="276"/>
      <c r="AB52" s="276"/>
      <c r="AC52" s="276">
        <v>7220</v>
      </c>
      <c r="AD52" s="277">
        <v>0</v>
      </c>
      <c r="AE52" s="277">
        <v>0</v>
      </c>
      <c r="AF52" s="277"/>
      <c r="AG52" s="277"/>
      <c r="AH52" s="277">
        <v>0</v>
      </c>
      <c r="AI52" s="276">
        <f>SUM(AJ52:AM52)</f>
        <v>0</v>
      </c>
      <c r="AJ52" s="276"/>
      <c r="AK52" s="276"/>
      <c r="AL52" s="276"/>
      <c r="AM52" s="276"/>
      <c r="AN52" s="276">
        <f>SUM(AO52:AR52)</f>
        <v>0</v>
      </c>
      <c r="AO52" s="276"/>
      <c r="AP52" s="276"/>
      <c r="AQ52" s="276"/>
      <c r="AR52" s="276"/>
      <c r="AS52" s="243"/>
      <c r="AU52" s="279"/>
    </row>
    <row r="53" spans="1:50" s="270" customFormat="1" ht="45.75" customHeight="1" x14ac:dyDescent="0.25">
      <c r="A53" s="264" t="s">
        <v>562</v>
      </c>
      <c r="B53" s="265" t="s">
        <v>80</v>
      </c>
      <c r="C53" s="266"/>
      <c r="D53" s="266"/>
      <c r="E53" s="265"/>
      <c r="F53" s="267"/>
      <c r="G53" s="267"/>
      <c r="H53" s="264"/>
      <c r="I53" s="264"/>
      <c r="J53" s="264"/>
      <c r="K53" s="264"/>
      <c r="L53" s="255">
        <f t="shared" ref="L53:W53" si="55">L54+L60+L72+L76+L80</f>
        <v>1259500</v>
      </c>
      <c r="M53" s="255">
        <f t="shared" si="55"/>
        <v>4741397</v>
      </c>
      <c r="N53" s="255">
        <f t="shared" si="55"/>
        <v>334765</v>
      </c>
      <c r="O53" s="255">
        <f t="shared" si="55"/>
        <v>2898494</v>
      </c>
      <c r="P53" s="255">
        <f t="shared" si="55"/>
        <v>631128</v>
      </c>
      <c r="Q53" s="255">
        <f t="shared" si="55"/>
        <v>569932</v>
      </c>
      <c r="R53" s="244"/>
      <c r="S53" s="245">
        <f t="shared" si="55"/>
        <v>543400</v>
      </c>
      <c r="T53" s="245">
        <f t="shared" si="55"/>
        <v>186200</v>
      </c>
      <c r="U53" s="245">
        <f t="shared" si="55"/>
        <v>316500</v>
      </c>
      <c r="V53" s="245">
        <f t="shared" si="55"/>
        <v>40700</v>
      </c>
      <c r="W53" s="272">
        <f t="shared" si="55"/>
        <v>0</v>
      </c>
      <c r="X53" s="256">
        <f t="shared" si="3"/>
        <v>0</v>
      </c>
      <c r="Y53" s="245">
        <f t="shared" ref="Y53:AC53" si="56">Y54+Y60+Y72+Y76+Y80</f>
        <v>543400</v>
      </c>
      <c r="Z53" s="245">
        <f t="shared" si="56"/>
        <v>186200</v>
      </c>
      <c r="AA53" s="245">
        <f t="shared" si="56"/>
        <v>316500</v>
      </c>
      <c r="AB53" s="245">
        <f t="shared" si="56"/>
        <v>40700</v>
      </c>
      <c r="AC53" s="272">
        <f t="shared" si="56"/>
        <v>0</v>
      </c>
      <c r="AD53" s="247">
        <v>94214</v>
      </c>
      <c r="AE53" s="247">
        <v>27195</v>
      </c>
      <c r="AF53" s="247">
        <v>55918</v>
      </c>
      <c r="AG53" s="247">
        <v>11101</v>
      </c>
      <c r="AH53" s="273">
        <v>0</v>
      </c>
      <c r="AI53" s="245">
        <f t="shared" ref="AI53:AM53" si="57">AI54+AI60+AI72+AI76+AI80</f>
        <v>114616</v>
      </c>
      <c r="AJ53" s="245">
        <f t="shared" si="57"/>
        <v>34932</v>
      </c>
      <c r="AK53" s="245">
        <f t="shared" si="57"/>
        <v>56384</v>
      </c>
      <c r="AL53" s="245">
        <f t="shared" si="57"/>
        <v>23300</v>
      </c>
      <c r="AM53" s="272">
        <f t="shared" si="57"/>
        <v>0</v>
      </c>
      <c r="AN53" s="245">
        <f t="shared" ref="AN53:AR53" si="58">AN54+AN60+AN72+AN76+AN80</f>
        <v>101132</v>
      </c>
      <c r="AO53" s="245">
        <f t="shared" si="58"/>
        <v>34780</v>
      </c>
      <c r="AP53" s="245">
        <f t="shared" si="58"/>
        <v>54780</v>
      </c>
      <c r="AQ53" s="245">
        <f t="shared" si="58"/>
        <v>11572</v>
      </c>
      <c r="AR53" s="272">
        <f t="shared" si="58"/>
        <v>0</v>
      </c>
      <c r="AS53" s="257"/>
      <c r="AT53" s="274"/>
      <c r="AU53" s="279"/>
      <c r="AV53" s="269"/>
      <c r="AW53" s="269"/>
      <c r="AX53" s="269"/>
    </row>
    <row r="54" spans="1:50" s="270" customFormat="1" ht="45.75" customHeight="1" x14ac:dyDescent="0.25">
      <c r="A54" s="264" t="s">
        <v>72</v>
      </c>
      <c r="B54" s="281" t="s">
        <v>563</v>
      </c>
      <c r="C54" s="266"/>
      <c r="D54" s="266"/>
      <c r="E54" s="265"/>
      <c r="F54" s="267"/>
      <c r="G54" s="267"/>
      <c r="H54" s="264"/>
      <c r="I54" s="264"/>
      <c r="J54" s="264"/>
      <c r="K54" s="264"/>
      <c r="L54" s="271">
        <f>SUM(L55:L59)</f>
        <v>79500</v>
      </c>
      <c r="M54" s="271">
        <f t="shared" ref="M54:W54" si="59">SUM(M55:M59)</f>
        <v>87508</v>
      </c>
      <c r="N54" s="271">
        <f t="shared" si="59"/>
        <v>758</v>
      </c>
      <c r="O54" s="271">
        <f t="shared" si="59"/>
        <v>11800</v>
      </c>
      <c r="P54" s="271">
        <f t="shared" si="59"/>
        <v>11800</v>
      </c>
      <c r="Q54" s="271">
        <f t="shared" si="59"/>
        <v>21720</v>
      </c>
      <c r="R54" s="244"/>
      <c r="S54" s="272">
        <f t="shared" si="59"/>
        <v>21700</v>
      </c>
      <c r="T54" s="272">
        <f t="shared" si="59"/>
        <v>0</v>
      </c>
      <c r="U54" s="272">
        <f t="shared" si="59"/>
        <v>0</v>
      </c>
      <c r="V54" s="272">
        <f t="shared" si="59"/>
        <v>21700</v>
      </c>
      <c r="W54" s="272">
        <f t="shared" si="59"/>
        <v>0</v>
      </c>
      <c r="X54" s="256">
        <f t="shared" si="3"/>
        <v>0</v>
      </c>
      <c r="Y54" s="272">
        <f t="shared" ref="Y54:AC54" si="60">SUM(Y55:Y59)</f>
        <v>21700</v>
      </c>
      <c r="Z54" s="272">
        <f t="shared" si="60"/>
        <v>0</v>
      </c>
      <c r="AA54" s="272">
        <f t="shared" si="60"/>
        <v>0</v>
      </c>
      <c r="AB54" s="272">
        <f t="shared" si="60"/>
        <v>21700</v>
      </c>
      <c r="AC54" s="272">
        <f t="shared" si="60"/>
        <v>0</v>
      </c>
      <c r="AD54" s="273">
        <v>4411</v>
      </c>
      <c r="AE54" s="273">
        <v>0</v>
      </c>
      <c r="AF54" s="273">
        <v>0</v>
      </c>
      <c r="AG54" s="273">
        <v>4411</v>
      </c>
      <c r="AH54" s="273">
        <v>0</v>
      </c>
      <c r="AI54" s="272">
        <f t="shared" ref="AI54:AM54" si="61">SUM(AI55:AI59)</f>
        <v>5000</v>
      </c>
      <c r="AJ54" s="272">
        <f t="shared" si="61"/>
        <v>0</v>
      </c>
      <c r="AK54" s="272">
        <f t="shared" si="61"/>
        <v>0</v>
      </c>
      <c r="AL54" s="272">
        <f t="shared" si="61"/>
        <v>5000</v>
      </c>
      <c r="AM54" s="272">
        <f t="shared" si="61"/>
        <v>0</v>
      </c>
      <c r="AN54" s="272">
        <f t="shared" ref="AN54:AR54" si="62">SUM(AN55:AN59)</f>
        <v>3189</v>
      </c>
      <c r="AO54" s="272">
        <f t="shared" si="62"/>
        <v>0</v>
      </c>
      <c r="AP54" s="272">
        <f t="shared" si="62"/>
        <v>0</v>
      </c>
      <c r="AQ54" s="272">
        <f t="shared" si="62"/>
        <v>3189</v>
      </c>
      <c r="AR54" s="272">
        <f t="shared" si="62"/>
        <v>0</v>
      </c>
      <c r="AS54" s="240"/>
      <c r="AT54" s="274"/>
      <c r="AU54" s="279"/>
      <c r="AV54" s="269"/>
      <c r="AW54" s="269"/>
      <c r="AX54" s="269"/>
    </row>
    <row r="55" spans="1:50" s="270" customFormat="1" ht="45.75" customHeight="1" x14ac:dyDescent="0.25">
      <c r="A55" s="56">
        <v>1</v>
      </c>
      <c r="B55" s="295" t="s">
        <v>564</v>
      </c>
      <c r="C55" s="282" t="s">
        <v>565</v>
      </c>
      <c r="D55" s="56" t="s">
        <v>566</v>
      </c>
      <c r="E55" s="56" t="s">
        <v>31</v>
      </c>
      <c r="F55" s="243">
        <v>7878955</v>
      </c>
      <c r="G55" s="243">
        <v>283</v>
      </c>
      <c r="H55" s="56" t="s">
        <v>567</v>
      </c>
      <c r="I55" s="56" t="s">
        <v>40</v>
      </c>
      <c r="J55" s="56" t="s">
        <v>568</v>
      </c>
      <c r="K55" s="296"/>
      <c r="L55" s="244">
        <v>52500</v>
      </c>
      <c r="M55" s="244">
        <v>58274</v>
      </c>
      <c r="N55" s="244"/>
      <c r="O55" s="244">
        <v>3300</v>
      </c>
      <c r="P55" s="244">
        <v>3300</v>
      </c>
      <c r="Q55" s="244">
        <v>10000</v>
      </c>
      <c r="R55" s="244">
        <f t="shared" si="21"/>
        <v>49200</v>
      </c>
      <c r="S55" s="276">
        <f>SUM(T55:W55)</f>
        <v>10000</v>
      </c>
      <c r="T55" s="276"/>
      <c r="U55" s="276"/>
      <c r="V55" s="276">
        <v>10000</v>
      </c>
      <c r="W55" s="276"/>
      <c r="X55" s="256">
        <f t="shared" si="3"/>
        <v>0</v>
      </c>
      <c r="Y55" s="276">
        <f>SUM(Z55:AC55)</f>
        <v>10000</v>
      </c>
      <c r="Z55" s="276"/>
      <c r="AA55" s="276"/>
      <c r="AB55" s="276">
        <v>10000</v>
      </c>
      <c r="AC55" s="276"/>
      <c r="AD55" s="277">
        <v>844</v>
      </c>
      <c r="AE55" s="277"/>
      <c r="AF55" s="277"/>
      <c r="AG55" s="277">
        <v>844</v>
      </c>
      <c r="AH55" s="277"/>
      <c r="AI55" s="276">
        <f>SUM(AJ55:AM55)</f>
        <v>1000</v>
      </c>
      <c r="AJ55" s="276"/>
      <c r="AK55" s="276"/>
      <c r="AL55" s="276">
        <v>1000</v>
      </c>
      <c r="AM55" s="276"/>
      <c r="AN55" s="276">
        <f>SUM(AO55:AR55)</f>
        <v>388</v>
      </c>
      <c r="AO55" s="276"/>
      <c r="AP55" s="276"/>
      <c r="AQ55" s="276">
        <v>388</v>
      </c>
      <c r="AR55" s="276"/>
      <c r="AS55" s="240"/>
      <c r="AT55" s="274"/>
      <c r="AU55" s="279"/>
      <c r="AV55" s="269"/>
      <c r="AW55" s="269"/>
      <c r="AX55" s="269"/>
    </row>
    <row r="56" spans="1:50" s="270" customFormat="1" ht="49.5" x14ac:dyDescent="0.25">
      <c r="A56" s="56">
        <v>2</v>
      </c>
      <c r="B56" s="284" t="s">
        <v>569</v>
      </c>
      <c r="C56" s="282" t="s">
        <v>565</v>
      </c>
      <c r="D56" s="56" t="s">
        <v>570</v>
      </c>
      <c r="E56" s="56" t="s">
        <v>31</v>
      </c>
      <c r="F56" s="243">
        <v>7841881</v>
      </c>
      <c r="G56" s="243">
        <v>283</v>
      </c>
      <c r="H56" s="56" t="s">
        <v>571</v>
      </c>
      <c r="I56" s="56" t="s">
        <v>35</v>
      </c>
      <c r="J56" s="56" t="s">
        <v>572</v>
      </c>
      <c r="K56" s="56" t="s">
        <v>573</v>
      </c>
      <c r="L56" s="244">
        <v>2700</v>
      </c>
      <c r="M56" s="244">
        <v>2991</v>
      </c>
      <c r="N56" s="244">
        <v>142</v>
      </c>
      <c r="O56" s="244">
        <v>500</v>
      </c>
      <c r="P56" s="244">
        <v>500</v>
      </c>
      <c r="Q56" s="244">
        <v>1120</v>
      </c>
      <c r="R56" s="244">
        <f t="shared" si="21"/>
        <v>2200</v>
      </c>
      <c r="S56" s="276">
        <f>SUM(T56:W56)</f>
        <v>1100</v>
      </c>
      <c r="T56" s="276"/>
      <c r="U56" s="276"/>
      <c r="V56" s="276">
        <v>1100</v>
      </c>
      <c r="W56" s="276"/>
      <c r="X56" s="256">
        <f t="shared" si="3"/>
        <v>0</v>
      </c>
      <c r="Y56" s="276">
        <f>SUM(Z56:AC56)</f>
        <v>1100</v>
      </c>
      <c r="Z56" s="276"/>
      <c r="AA56" s="276"/>
      <c r="AB56" s="276">
        <v>1100</v>
      </c>
      <c r="AC56" s="276"/>
      <c r="AD56" s="277">
        <v>615</v>
      </c>
      <c r="AE56" s="277"/>
      <c r="AF56" s="277"/>
      <c r="AG56" s="277">
        <v>615</v>
      </c>
      <c r="AH56" s="277"/>
      <c r="AI56" s="276">
        <f>SUM(AJ56:AM56)</f>
        <v>600</v>
      </c>
      <c r="AJ56" s="276"/>
      <c r="AK56" s="276"/>
      <c r="AL56" s="276">
        <v>600</v>
      </c>
      <c r="AM56" s="276"/>
      <c r="AN56" s="276">
        <f>SUM(AO56:AR56)</f>
        <v>301</v>
      </c>
      <c r="AO56" s="276"/>
      <c r="AP56" s="276"/>
      <c r="AQ56" s="276">
        <v>301</v>
      </c>
      <c r="AR56" s="276"/>
      <c r="AS56" s="56" t="s">
        <v>574</v>
      </c>
      <c r="AT56" s="278"/>
      <c r="AU56" s="279"/>
      <c r="AV56" s="269"/>
      <c r="AW56" s="269"/>
      <c r="AX56" s="269"/>
    </row>
    <row r="57" spans="1:50" s="115" customFormat="1" ht="85.5" customHeight="1" x14ac:dyDescent="0.25">
      <c r="A57" s="56">
        <v>3</v>
      </c>
      <c r="B57" s="284" t="s">
        <v>575</v>
      </c>
      <c r="C57" s="282" t="s">
        <v>565</v>
      </c>
      <c r="D57" s="56" t="s">
        <v>576</v>
      </c>
      <c r="E57" s="56" t="s">
        <v>31</v>
      </c>
      <c r="F57" s="243">
        <v>7847952</v>
      </c>
      <c r="G57" s="243">
        <v>283</v>
      </c>
      <c r="H57" s="56" t="s">
        <v>577</v>
      </c>
      <c r="I57" s="56" t="s">
        <v>35</v>
      </c>
      <c r="J57" s="56" t="s">
        <v>578</v>
      </c>
      <c r="K57" s="56" t="s">
        <v>579</v>
      </c>
      <c r="L57" s="244">
        <v>7800</v>
      </c>
      <c r="M57" s="244">
        <v>8656</v>
      </c>
      <c r="N57" s="244">
        <v>603</v>
      </c>
      <c r="O57" s="244">
        <v>2000</v>
      </c>
      <c r="P57" s="244">
        <v>2000</v>
      </c>
      <c r="Q57" s="244">
        <v>4000</v>
      </c>
      <c r="R57" s="244">
        <f t="shared" si="21"/>
        <v>5800</v>
      </c>
      <c r="S57" s="276">
        <f>SUM(T57:W57)</f>
        <v>4000</v>
      </c>
      <c r="T57" s="276"/>
      <c r="U57" s="276"/>
      <c r="V57" s="276">
        <v>4000</v>
      </c>
      <c r="W57" s="276"/>
      <c r="X57" s="256">
        <f t="shared" si="3"/>
        <v>0</v>
      </c>
      <c r="Y57" s="276">
        <f>SUM(Z57:AC57)</f>
        <v>4000</v>
      </c>
      <c r="Z57" s="276"/>
      <c r="AA57" s="276"/>
      <c r="AB57" s="276">
        <v>4000</v>
      </c>
      <c r="AC57" s="276"/>
      <c r="AD57" s="277">
        <v>2847</v>
      </c>
      <c r="AE57" s="277"/>
      <c r="AF57" s="277"/>
      <c r="AG57" s="277">
        <v>2847</v>
      </c>
      <c r="AH57" s="277"/>
      <c r="AI57" s="276">
        <f>SUM(AJ57:AM57)</f>
        <v>2000</v>
      </c>
      <c r="AJ57" s="276"/>
      <c r="AK57" s="276"/>
      <c r="AL57" s="276">
        <v>2000</v>
      </c>
      <c r="AM57" s="276"/>
      <c r="AN57" s="276">
        <f>SUM(AO57:AR57)</f>
        <v>1500</v>
      </c>
      <c r="AO57" s="276"/>
      <c r="AP57" s="276"/>
      <c r="AQ57" s="276">
        <v>1500</v>
      </c>
      <c r="AR57" s="276"/>
      <c r="AS57" s="56"/>
      <c r="AT57" s="278"/>
      <c r="AU57" s="279"/>
      <c r="AV57" s="280"/>
      <c r="AW57" s="280"/>
      <c r="AX57" s="280"/>
    </row>
    <row r="58" spans="1:50" s="115" customFormat="1" ht="58.5" customHeight="1" x14ac:dyDescent="0.25">
      <c r="A58" s="297">
        <v>4</v>
      </c>
      <c r="B58" s="284" t="s">
        <v>580</v>
      </c>
      <c r="C58" s="282" t="s">
        <v>565</v>
      </c>
      <c r="D58" s="56" t="s">
        <v>581</v>
      </c>
      <c r="E58" s="56" t="s">
        <v>31</v>
      </c>
      <c r="F58" s="243">
        <v>7847953</v>
      </c>
      <c r="G58" s="243">
        <v>282</v>
      </c>
      <c r="H58" s="56" t="s">
        <v>582</v>
      </c>
      <c r="I58" s="56" t="s">
        <v>35</v>
      </c>
      <c r="J58" s="56" t="s">
        <v>583</v>
      </c>
      <c r="K58" s="56" t="s">
        <v>584</v>
      </c>
      <c r="L58" s="244">
        <v>4500</v>
      </c>
      <c r="M58" s="244">
        <v>4988</v>
      </c>
      <c r="N58" s="244">
        <v>13</v>
      </c>
      <c r="O58" s="244">
        <v>2000</v>
      </c>
      <c r="P58" s="244">
        <v>2000</v>
      </c>
      <c r="Q58" s="244">
        <v>1600</v>
      </c>
      <c r="R58" s="244">
        <f t="shared" si="21"/>
        <v>2500</v>
      </c>
      <c r="S58" s="276">
        <f>SUM(T58:W58)</f>
        <v>1600</v>
      </c>
      <c r="T58" s="276"/>
      <c r="U58" s="276"/>
      <c r="V58" s="276">
        <v>1600</v>
      </c>
      <c r="W58" s="276"/>
      <c r="X58" s="256">
        <f t="shared" si="3"/>
        <v>0</v>
      </c>
      <c r="Y58" s="276">
        <f>SUM(Z58:AC58)</f>
        <v>1600</v>
      </c>
      <c r="Z58" s="276"/>
      <c r="AA58" s="276"/>
      <c r="AB58" s="276">
        <v>1600</v>
      </c>
      <c r="AC58" s="276"/>
      <c r="AD58" s="277">
        <v>105</v>
      </c>
      <c r="AE58" s="277"/>
      <c r="AF58" s="277"/>
      <c r="AG58" s="277">
        <v>105</v>
      </c>
      <c r="AH58" s="277"/>
      <c r="AI58" s="276">
        <f>SUM(AJ58:AM58)</f>
        <v>400</v>
      </c>
      <c r="AJ58" s="276"/>
      <c r="AK58" s="276"/>
      <c r="AL58" s="276">
        <v>400</v>
      </c>
      <c r="AM58" s="276"/>
      <c r="AN58" s="276">
        <f>SUM(AO58:AR58)</f>
        <v>0</v>
      </c>
      <c r="AO58" s="276"/>
      <c r="AP58" s="276"/>
      <c r="AQ58" s="276"/>
      <c r="AR58" s="276"/>
      <c r="AS58" s="56"/>
      <c r="AT58" s="278"/>
      <c r="AU58" s="279"/>
      <c r="AV58" s="280"/>
      <c r="AW58" s="280"/>
      <c r="AX58" s="280"/>
    </row>
    <row r="59" spans="1:50" s="115" customFormat="1" ht="96" customHeight="1" x14ac:dyDescent="0.25">
      <c r="A59" s="56">
        <v>5</v>
      </c>
      <c r="B59" s="284" t="s">
        <v>585</v>
      </c>
      <c r="C59" s="56" t="s">
        <v>586</v>
      </c>
      <c r="D59" s="56" t="s">
        <v>587</v>
      </c>
      <c r="E59" s="56" t="s">
        <v>31</v>
      </c>
      <c r="F59" s="243">
        <v>7857275</v>
      </c>
      <c r="G59" s="243">
        <v>282</v>
      </c>
      <c r="H59" s="56" t="s">
        <v>588</v>
      </c>
      <c r="I59" s="56" t="s">
        <v>99</v>
      </c>
      <c r="J59" s="56" t="s">
        <v>589</v>
      </c>
      <c r="K59" s="56" t="s">
        <v>590</v>
      </c>
      <c r="L59" s="244">
        <v>12000</v>
      </c>
      <c r="M59" s="244">
        <v>12599</v>
      </c>
      <c r="N59" s="244"/>
      <c r="O59" s="244">
        <v>4000</v>
      </c>
      <c r="P59" s="244">
        <v>4000</v>
      </c>
      <c r="Q59" s="244">
        <v>5000</v>
      </c>
      <c r="R59" s="244">
        <f t="shared" si="21"/>
        <v>8000</v>
      </c>
      <c r="S59" s="276">
        <f>SUM(T59:W59)</f>
        <v>5000</v>
      </c>
      <c r="T59" s="276"/>
      <c r="U59" s="276"/>
      <c r="V59" s="276">
        <v>5000</v>
      </c>
      <c r="W59" s="276"/>
      <c r="X59" s="256">
        <f t="shared" si="3"/>
        <v>0</v>
      </c>
      <c r="Y59" s="276">
        <f>SUM(Z59:AC59)</f>
        <v>5000</v>
      </c>
      <c r="Z59" s="276"/>
      <c r="AA59" s="276"/>
      <c r="AB59" s="276">
        <v>5000</v>
      </c>
      <c r="AC59" s="276"/>
      <c r="AD59" s="277">
        <v>0</v>
      </c>
      <c r="AE59" s="277"/>
      <c r="AF59" s="277"/>
      <c r="AG59" s="277">
        <v>0</v>
      </c>
      <c r="AH59" s="277"/>
      <c r="AI59" s="276">
        <f>SUM(AJ59:AM59)</f>
        <v>1000</v>
      </c>
      <c r="AJ59" s="276"/>
      <c r="AK59" s="276"/>
      <c r="AL59" s="276">
        <v>1000</v>
      </c>
      <c r="AM59" s="276"/>
      <c r="AN59" s="276">
        <f>SUM(AO59:AR59)</f>
        <v>1000</v>
      </c>
      <c r="AO59" s="276"/>
      <c r="AP59" s="276"/>
      <c r="AQ59" s="276">
        <v>1000</v>
      </c>
      <c r="AR59" s="276"/>
      <c r="AS59" s="56"/>
      <c r="AT59" s="278"/>
      <c r="AU59" s="279"/>
      <c r="AV59" s="280"/>
      <c r="AW59" s="280"/>
      <c r="AX59" s="280"/>
    </row>
    <row r="60" spans="1:50" s="270" customFormat="1" ht="45.75" customHeight="1" x14ac:dyDescent="0.25">
      <c r="A60" s="264" t="s">
        <v>90</v>
      </c>
      <c r="B60" s="265" t="s">
        <v>149</v>
      </c>
      <c r="C60" s="266"/>
      <c r="D60" s="266"/>
      <c r="E60" s="265"/>
      <c r="F60" s="267"/>
      <c r="G60" s="267"/>
      <c r="H60" s="264"/>
      <c r="I60" s="264"/>
      <c r="J60" s="264"/>
      <c r="K60" s="264"/>
      <c r="L60" s="271">
        <f t="shared" ref="L60:W60" si="63">SUM(L61:L71)</f>
        <v>1023000</v>
      </c>
      <c r="M60" s="271">
        <f t="shared" si="63"/>
        <v>4478711</v>
      </c>
      <c r="N60" s="271">
        <f t="shared" si="63"/>
        <v>323918</v>
      </c>
      <c r="O60" s="271">
        <f t="shared" si="63"/>
        <v>2821732</v>
      </c>
      <c r="P60" s="271">
        <f t="shared" si="63"/>
        <v>554676</v>
      </c>
      <c r="Q60" s="271">
        <f t="shared" si="63"/>
        <v>462224</v>
      </c>
      <c r="R60" s="244"/>
      <c r="S60" s="272">
        <f t="shared" si="63"/>
        <v>445700</v>
      </c>
      <c r="T60" s="272">
        <f t="shared" si="63"/>
        <v>129200</v>
      </c>
      <c r="U60" s="272">
        <f t="shared" si="63"/>
        <v>316500</v>
      </c>
      <c r="V60" s="272">
        <f t="shared" si="63"/>
        <v>0</v>
      </c>
      <c r="W60" s="272">
        <f t="shared" si="63"/>
        <v>0</v>
      </c>
      <c r="X60" s="256">
        <f t="shared" si="3"/>
        <v>0</v>
      </c>
      <c r="Y60" s="272">
        <f t="shared" ref="Y60:AC60" si="64">SUM(Y61:Y71)</f>
        <v>445700</v>
      </c>
      <c r="Z60" s="272">
        <f t="shared" si="64"/>
        <v>129200</v>
      </c>
      <c r="AA60" s="272">
        <f t="shared" si="64"/>
        <v>316500</v>
      </c>
      <c r="AB60" s="272">
        <f t="shared" si="64"/>
        <v>0</v>
      </c>
      <c r="AC60" s="272">
        <f t="shared" si="64"/>
        <v>0</v>
      </c>
      <c r="AD60" s="273">
        <v>57270</v>
      </c>
      <c r="AE60" s="273">
        <v>1352</v>
      </c>
      <c r="AF60" s="273">
        <v>55918</v>
      </c>
      <c r="AG60" s="273">
        <v>0</v>
      </c>
      <c r="AH60" s="273">
        <v>0</v>
      </c>
      <c r="AI60" s="272">
        <f t="shared" ref="AI60:AM60" si="65">SUM(AI61:AI71)</f>
        <v>69304</v>
      </c>
      <c r="AJ60" s="272">
        <f t="shared" si="65"/>
        <v>12920</v>
      </c>
      <c r="AK60" s="272">
        <f t="shared" si="65"/>
        <v>56384</v>
      </c>
      <c r="AL60" s="272">
        <f t="shared" si="65"/>
        <v>0</v>
      </c>
      <c r="AM60" s="272">
        <f t="shared" si="65"/>
        <v>0</v>
      </c>
      <c r="AN60" s="272">
        <f t="shared" ref="AN60:AR60" si="66">SUM(AN61:AN71)</f>
        <v>67700</v>
      </c>
      <c r="AO60" s="272">
        <f t="shared" si="66"/>
        <v>12920</v>
      </c>
      <c r="AP60" s="272">
        <f t="shared" si="66"/>
        <v>54780</v>
      </c>
      <c r="AQ60" s="272">
        <f t="shared" si="66"/>
        <v>0</v>
      </c>
      <c r="AR60" s="272">
        <f t="shared" si="66"/>
        <v>0</v>
      </c>
      <c r="AS60" s="257"/>
      <c r="AT60" s="274"/>
      <c r="AU60" s="279"/>
      <c r="AV60" s="269"/>
      <c r="AW60" s="269"/>
      <c r="AX60" s="269"/>
    </row>
    <row r="61" spans="1:50" s="115" customFormat="1" ht="66" x14ac:dyDescent="0.25">
      <c r="A61" s="56">
        <v>1</v>
      </c>
      <c r="B61" s="114" t="s">
        <v>591</v>
      </c>
      <c r="C61" s="56" t="s">
        <v>592</v>
      </c>
      <c r="D61" s="56" t="s">
        <v>593</v>
      </c>
      <c r="E61" s="56" t="s">
        <v>31</v>
      </c>
      <c r="F61" s="243">
        <v>7667977</v>
      </c>
      <c r="G61" s="243">
        <v>292</v>
      </c>
      <c r="H61" s="283" t="s">
        <v>594</v>
      </c>
      <c r="I61" s="243" t="s">
        <v>595</v>
      </c>
      <c r="J61" s="243"/>
      <c r="K61" s="298" t="s">
        <v>596</v>
      </c>
      <c r="L61" s="244">
        <v>220000</v>
      </c>
      <c r="M61" s="244">
        <v>1271910</v>
      </c>
      <c r="N61" s="244">
        <v>106176</v>
      </c>
      <c r="O61" s="244">
        <f>967900+90800</f>
        <v>1058700</v>
      </c>
      <c r="P61" s="244">
        <v>90800</v>
      </c>
      <c r="Q61" s="244">
        <v>129200</v>
      </c>
      <c r="R61" s="244">
        <f t="shared" si="21"/>
        <v>129200</v>
      </c>
      <c r="S61" s="276">
        <f t="shared" ref="S61:S71" si="67">SUM(T61:W61)</f>
        <v>129200</v>
      </c>
      <c r="T61" s="276">
        <v>129200</v>
      </c>
      <c r="U61" s="276"/>
      <c r="V61" s="276"/>
      <c r="W61" s="276"/>
      <c r="X61" s="256">
        <f t="shared" si="3"/>
        <v>0</v>
      </c>
      <c r="Y61" s="276">
        <f t="shared" ref="Y61:Y71" si="68">SUM(Z61:AC61)</f>
        <v>129200</v>
      </c>
      <c r="Z61" s="276">
        <v>129200</v>
      </c>
      <c r="AA61" s="276"/>
      <c r="AB61" s="276"/>
      <c r="AC61" s="276"/>
      <c r="AD61" s="277">
        <v>1352</v>
      </c>
      <c r="AE61" s="277">
        <v>1352</v>
      </c>
      <c r="AF61" s="277"/>
      <c r="AG61" s="277"/>
      <c r="AH61" s="277"/>
      <c r="AI61" s="276">
        <f t="shared" ref="AI61:AI71" si="69">SUM(AJ61:AM61)</f>
        <v>12920</v>
      </c>
      <c r="AJ61" s="276">
        <v>12920</v>
      </c>
      <c r="AK61" s="276"/>
      <c r="AL61" s="276"/>
      <c r="AM61" s="276"/>
      <c r="AN61" s="276">
        <f t="shared" ref="AN61:AN71" si="70">SUM(AO61:AR61)</f>
        <v>12920</v>
      </c>
      <c r="AO61" s="276">
        <v>12920</v>
      </c>
      <c r="AP61" s="276"/>
      <c r="AQ61" s="276"/>
      <c r="AR61" s="276"/>
      <c r="AS61" s="56"/>
      <c r="AT61" s="278"/>
      <c r="AU61" s="279"/>
      <c r="AV61" s="280"/>
      <c r="AW61" s="280"/>
      <c r="AX61" s="280"/>
    </row>
    <row r="62" spans="1:50" ht="86.25" customHeight="1" x14ac:dyDescent="0.25">
      <c r="A62" s="243">
        <v>2</v>
      </c>
      <c r="B62" s="299" t="s">
        <v>597</v>
      </c>
      <c r="C62" s="56" t="s">
        <v>592</v>
      </c>
      <c r="D62" s="300" t="s">
        <v>598</v>
      </c>
      <c r="E62" s="56" t="s">
        <v>31</v>
      </c>
      <c r="F62" s="243">
        <v>7314521</v>
      </c>
      <c r="G62" s="243">
        <v>292</v>
      </c>
      <c r="H62" s="300" t="s">
        <v>599</v>
      </c>
      <c r="I62" s="243" t="s">
        <v>454</v>
      </c>
      <c r="J62" s="243"/>
      <c r="K62" s="298" t="s">
        <v>600</v>
      </c>
      <c r="L62" s="244">
        <v>170000</v>
      </c>
      <c r="M62" s="244">
        <v>517902</v>
      </c>
      <c r="N62" s="244">
        <v>31718</v>
      </c>
      <c r="O62" s="244">
        <f>315000+55000</f>
        <v>370000</v>
      </c>
      <c r="P62" s="244">
        <v>55000</v>
      </c>
      <c r="Q62" s="244">
        <v>115000</v>
      </c>
      <c r="R62" s="244">
        <f t="shared" si="21"/>
        <v>115000</v>
      </c>
      <c r="S62" s="276">
        <f t="shared" si="67"/>
        <v>115000</v>
      </c>
      <c r="T62" s="276"/>
      <c r="U62" s="276">
        <v>115000</v>
      </c>
      <c r="V62" s="276"/>
      <c r="W62" s="276"/>
      <c r="X62" s="256">
        <f t="shared" si="3"/>
        <v>0</v>
      </c>
      <c r="Y62" s="276">
        <f t="shared" si="68"/>
        <v>115000</v>
      </c>
      <c r="Z62" s="276"/>
      <c r="AA62" s="276">
        <v>115000</v>
      </c>
      <c r="AB62" s="276"/>
      <c r="AC62" s="276"/>
      <c r="AD62" s="277">
        <v>600</v>
      </c>
      <c r="AE62" s="277"/>
      <c r="AF62" s="277">
        <v>600</v>
      </c>
      <c r="AG62" s="277"/>
      <c r="AH62" s="277"/>
      <c r="AI62" s="276">
        <f t="shared" si="69"/>
        <v>11500</v>
      </c>
      <c r="AJ62" s="276"/>
      <c r="AK62" s="276">
        <v>11500</v>
      </c>
      <c r="AL62" s="276"/>
      <c r="AM62" s="276"/>
      <c r="AN62" s="276">
        <f t="shared" si="70"/>
        <v>11500</v>
      </c>
      <c r="AO62" s="276"/>
      <c r="AP62" s="276">
        <v>11500</v>
      </c>
      <c r="AQ62" s="276"/>
      <c r="AR62" s="276"/>
      <c r="AS62" s="243"/>
      <c r="AU62" s="279"/>
    </row>
    <row r="63" spans="1:50" ht="66" customHeight="1" x14ac:dyDescent="0.25">
      <c r="A63" s="56">
        <v>3</v>
      </c>
      <c r="B63" s="114" t="s">
        <v>601</v>
      </c>
      <c r="C63" s="56" t="s">
        <v>592</v>
      </c>
      <c r="D63" s="56" t="s">
        <v>602</v>
      </c>
      <c r="E63" s="56" t="s">
        <v>31</v>
      </c>
      <c r="F63" s="243">
        <v>7239531</v>
      </c>
      <c r="G63" s="243">
        <v>292</v>
      </c>
      <c r="H63" s="300" t="s">
        <v>603</v>
      </c>
      <c r="I63" s="243" t="s">
        <v>492</v>
      </c>
      <c r="J63" s="243"/>
      <c r="K63" s="298" t="s">
        <v>604</v>
      </c>
      <c r="L63" s="244">
        <v>106000</v>
      </c>
      <c r="M63" s="244">
        <v>399215</v>
      </c>
      <c r="N63" s="244">
        <v>37476</v>
      </c>
      <c r="O63" s="244">
        <f>220000+71676</f>
        <v>291676</v>
      </c>
      <c r="P63" s="244">
        <v>71676</v>
      </c>
      <c r="Q63" s="244">
        <v>34324</v>
      </c>
      <c r="R63" s="244">
        <f t="shared" si="21"/>
        <v>34324</v>
      </c>
      <c r="S63" s="276">
        <f t="shared" si="67"/>
        <v>34300</v>
      </c>
      <c r="T63" s="276"/>
      <c r="U63" s="276">
        <v>34300</v>
      </c>
      <c r="V63" s="276"/>
      <c r="W63" s="276"/>
      <c r="X63" s="256">
        <f t="shared" si="3"/>
        <v>0</v>
      </c>
      <c r="Y63" s="276">
        <f t="shared" si="68"/>
        <v>34300</v>
      </c>
      <c r="Z63" s="276"/>
      <c r="AA63" s="276">
        <v>34300</v>
      </c>
      <c r="AB63" s="276"/>
      <c r="AC63" s="276"/>
      <c r="AD63" s="277">
        <v>500</v>
      </c>
      <c r="AE63" s="277"/>
      <c r="AF63" s="277">
        <v>500</v>
      </c>
      <c r="AG63" s="277"/>
      <c r="AH63" s="277"/>
      <c r="AI63" s="276">
        <f t="shared" si="69"/>
        <v>500</v>
      </c>
      <c r="AJ63" s="276"/>
      <c r="AK63" s="276">
        <v>500</v>
      </c>
      <c r="AL63" s="276"/>
      <c r="AM63" s="276"/>
      <c r="AN63" s="276">
        <f t="shared" si="70"/>
        <v>500</v>
      </c>
      <c r="AO63" s="276"/>
      <c r="AP63" s="276">
        <v>500</v>
      </c>
      <c r="AQ63" s="276"/>
      <c r="AR63" s="276"/>
      <c r="AS63" s="243"/>
      <c r="AU63" s="279"/>
    </row>
    <row r="64" spans="1:50" ht="75" customHeight="1" x14ac:dyDescent="0.25">
      <c r="A64" s="243">
        <v>4</v>
      </c>
      <c r="B64" s="284" t="s">
        <v>605</v>
      </c>
      <c r="C64" s="56" t="s">
        <v>592</v>
      </c>
      <c r="D64" s="56" t="s">
        <v>606</v>
      </c>
      <c r="E64" s="56" t="s">
        <v>31</v>
      </c>
      <c r="F64" s="243">
        <v>7536693</v>
      </c>
      <c r="G64" s="243">
        <v>292</v>
      </c>
      <c r="H64" s="56" t="s">
        <v>607</v>
      </c>
      <c r="I64" s="243" t="s">
        <v>392</v>
      </c>
      <c r="J64" s="243"/>
      <c r="K64" s="298" t="s">
        <v>608</v>
      </c>
      <c r="L64" s="244">
        <v>90000</v>
      </c>
      <c r="M64" s="244">
        <v>199454</v>
      </c>
      <c r="N64" s="244">
        <v>18132</v>
      </c>
      <c r="O64" s="244">
        <f>102400+70000</f>
        <v>172400</v>
      </c>
      <c r="P64" s="244">
        <v>70000</v>
      </c>
      <c r="Q64" s="244">
        <v>20000</v>
      </c>
      <c r="R64" s="244">
        <f t="shared" si="21"/>
        <v>20000</v>
      </c>
      <c r="S64" s="276">
        <f t="shared" si="67"/>
        <v>20000</v>
      </c>
      <c r="T64" s="276"/>
      <c r="U64" s="276">
        <v>20000</v>
      </c>
      <c r="V64" s="276"/>
      <c r="W64" s="276"/>
      <c r="X64" s="256">
        <f t="shared" si="3"/>
        <v>0</v>
      </c>
      <c r="Y64" s="276">
        <f t="shared" si="68"/>
        <v>20000</v>
      </c>
      <c r="Z64" s="276"/>
      <c r="AA64" s="276">
        <v>20000</v>
      </c>
      <c r="AB64" s="276"/>
      <c r="AC64" s="276"/>
      <c r="AD64" s="277">
        <v>500</v>
      </c>
      <c r="AE64" s="277"/>
      <c r="AF64" s="277">
        <v>500</v>
      </c>
      <c r="AG64" s="277"/>
      <c r="AH64" s="277"/>
      <c r="AI64" s="276">
        <f t="shared" si="69"/>
        <v>500</v>
      </c>
      <c r="AJ64" s="276"/>
      <c r="AK64" s="276">
        <v>500</v>
      </c>
      <c r="AL64" s="276"/>
      <c r="AM64" s="276"/>
      <c r="AN64" s="276">
        <f t="shared" si="70"/>
        <v>500</v>
      </c>
      <c r="AO64" s="276"/>
      <c r="AP64" s="276">
        <v>500</v>
      </c>
      <c r="AQ64" s="276"/>
      <c r="AR64" s="276"/>
      <c r="AS64" s="243"/>
      <c r="AU64" s="279"/>
    </row>
    <row r="65" spans="1:50" ht="89.25" customHeight="1" x14ac:dyDescent="0.25">
      <c r="A65" s="243">
        <v>5</v>
      </c>
      <c r="B65" s="284" t="s">
        <v>609</v>
      </c>
      <c r="C65" s="56" t="s">
        <v>592</v>
      </c>
      <c r="D65" s="56" t="s">
        <v>610</v>
      </c>
      <c r="E65" s="56" t="s">
        <v>31</v>
      </c>
      <c r="F65" s="243">
        <v>7719935</v>
      </c>
      <c r="G65" s="243">
        <v>292</v>
      </c>
      <c r="H65" s="56" t="s">
        <v>611</v>
      </c>
      <c r="I65" s="56" t="s">
        <v>492</v>
      </c>
      <c r="J65" s="56"/>
      <c r="K65" s="56" t="s">
        <v>612</v>
      </c>
      <c r="L65" s="244">
        <v>51000</v>
      </c>
      <c r="M65" s="244">
        <v>669345</v>
      </c>
      <c r="N65" s="244">
        <v>36574</v>
      </c>
      <c r="O65" s="244">
        <f>423500+14700</f>
        <v>438200</v>
      </c>
      <c r="P65" s="244">
        <v>14700</v>
      </c>
      <c r="Q65" s="244">
        <v>20000</v>
      </c>
      <c r="R65" s="244">
        <f t="shared" si="21"/>
        <v>36300</v>
      </c>
      <c r="S65" s="276">
        <f t="shared" si="67"/>
        <v>20000</v>
      </c>
      <c r="T65" s="276"/>
      <c r="U65" s="276">
        <v>20000</v>
      </c>
      <c r="V65" s="276"/>
      <c r="W65" s="276"/>
      <c r="X65" s="256">
        <f t="shared" si="3"/>
        <v>0</v>
      </c>
      <c r="Y65" s="276">
        <f t="shared" si="68"/>
        <v>20000</v>
      </c>
      <c r="Z65" s="276"/>
      <c r="AA65" s="276">
        <v>20000</v>
      </c>
      <c r="AB65" s="276"/>
      <c r="AC65" s="276"/>
      <c r="AD65" s="277">
        <v>12430</v>
      </c>
      <c r="AE65" s="277"/>
      <c r="AF65" s="277">
        <v>12430</v>
      </c>
      <c r="AG65" s="277"/>
      <c r="AH65" s="277"/>
      <c r="AI65" s="276">
        <f t="shared" si="69"/>
        <v>12430</v>
      </c>
      <c r="AJ65" s="276"/>
      <c r="AK65" s="276">
        <v>12430</v>
      </c>
      <c r="AL65" s="276"/>
      <c r="AM65" s="276"/>
      <c r="AN65" s="276">
        <f t="shared" si="70"/>
        <v>12430</v>
      </c>
      <c r="AO65" s="276"/>
      <c r="AP65" s="276">
        <v>12430</v>
      </c>
      <c r="AQ65" s="276"/>
      <c r="AR65" s="276"/>
      <c r="AS65" s="243"/>
      <c r="AU65" s="279"/>
    </row>
    <row r="66" spans="1:50" ht="45" customHeight="1" x14ac:dyDescent="0.25">
      <c r="A66" s="56">
        <v>6</v>
      </c>
      <c r="B66" s="114" t="s">
        <v>613</v>
      </c>
      <c r="C66" s="56" t="s">
        <v>592</v>
      </c>
      <c r="D66" s="56" t="s">
        <v>394</v>
      </c>
      <c r="E66" s="56" t="s">
        <v>31</v>
      </c>
      <c r="F66" s="243">
        <v>7684671</v>
      </c>
      <c r="G66" s="243">
        <v>292</v>
      </c>
      <c r="H66" s="243" t="s">
        <v>614</v>
      </c>
      <c r="I66" s="243" t="s">
        <v>615</v>
      </c>
      <c r="J66" s="56" t="s">
        <v>616</v>
      </c>
      <c r="K66" s="56" t="s">
        <v>617</v>
      </c>
      <c r="L66" s="244">
        <v>70000</v>
      </c>
      <c r="M66" s="244">
        <v>499942</v>
      </c>
      <c r="N66" s="244">
        <v>58113</v>
      </c>
      <c r="O66" s="244">
        <f>120000+60000</f>
        <v>180000</v>
      </c>
      <c r="P66" s="244">
        <v>60000</v>
      </c>
      <c r="Q66" s="244">
        <v>20000</v>
      </c>
      <c r="R66" s="244">
        <f t="shared" si="21"/>
        <v>10000</v>
      </c>
      <c r="S66" s="276">
        <f t="shared" si="67"/>
        <v>10000</v>
      </c>
      <c r="T66" s="276"/>
      <c r="U66" s="276">
        <v>10000</v>
      </c>
      <c r="V66" s="276"/>
      <c r="W66" s="276"/>
      <c r="X66" s="256">
        <f t="shared" si="3"/>
        <v>0</v>
      </c>
      <c r="Y66" s="276">
        <f t="shared" si="68"/>
        <v>10000</v>
      </c>
      <c r="Z66" s="276"/>
      <c r="AA66" s="276">
        <v>10000</v>
      </c>
      <c r="AB66" s="276"/>
      <c r="AC66" s="276"/>
      <c r="AD66" s="277">
        <v>361</v>
      </c>
      <c r="AE66" s="277"/>
      <c r="AF66" s="277">
        <v>361</v>
      </c>
      <c r="AG66" s="277"/>
      <c r="AH66" s="277"/>
      <c r="AI66" s="276">
        <f t="shared" si="69"/>
        <v>0</v>
      </c>
      <c r="AJ66" s="276"/>
      <c r="AK66" s="276"/>
      <c r="AL66" s="276"/>
      <c r="AM66" s="276"/>
      <c r="AN66" s="276">
        <f t="shared" si="70"/>
        <v>0</v>
      </c>
      <c r="AO66" s="276"/>
      <c r="AP66" s="276"/>
      <c r="AQ66" s="276"/>
      <c r="AR66" s="276"/>
      <c r="AS66" s="56" t="s">
        <v>618</v>
      </c>
      <c r="AU66" s="279"/>
    </row>
    <row r="67" spans="1:50" ht="51" customHeight="1" x14ac:dyDescent="0.25">
      <c r="A67" s="243">
        <v>7</v>
      </c>
      <c r="B67" s="114" t="s">
        <v>619</v>
      </c>
      <c r="C67" s="56" t="s">
        <v>592</v>
      </c>
      <c r="D67" s="56" t="s">
        <v>620</v>
      </c>
      <c r="E67" s="56" t="s">
        <v>31</v>
      </c>
      <c r="F67" s="243">
        <v>7866621</v>
      </c>
      <c r="G67" s="243">
        <v>292</v>
      </c>
      <c r="H67" s="243" t="s">
        <v>621</v>
      </c>
      <c r="I67" s="243" t="s">
        <v>117</v>
      </c>
      <c r="J67" s="56"/>
      <c r="K67" s="56" t="s">
        <v>622</v>
      </c>
      <c r="L67" s="244">
        <v>48000</v>
      </c>
      <c r="M67" s="244">
        <v>608974</v>
      </c>
      <c r="N67" s="244"/>
      <c r="O67" s="244">
        <f>118256+20000</f>
        <v>138256</v>
      </c>
      <c r="P67" s="244">
        <v>20000</v>
      </c>
      <c r="Q67" s="244">
        <v>28000</v>
      </c>
      <c r="R67" s="244">
        <f t="shared" si="21"/>
        <v>28000</v>
      </c>
      <c r="S67" s="276">
        <f t="shared" si="67"/>
        <v>28000</v>
      </c>
      <c r="T67" s="276"/>
      <c r="U67" s="276">
        <v>28000</v>
      </c>
      <c r="V67" s="276"/>
      <c r="W67" s="276"/>
      <c r="X67" s="256">
        <f t="shared" si="3"/>
        <v>0</v>
      </c>
      <c r="Y67" s="276">
        <f t="shared" si="68"/>
        <v>28000</v>
      </c>
      <c r="Z67" s="276"/>
      <c r="AA67" s="276">
        <v>28000</v>
      </c>
      <c r="AB67" s="276"/>
      <c r="AC67" s="276"/>
      <c r="AD67" s="277">
        <v>0</v>
      </c>
      <c r="AE67" s="277"/>
      <c r="AF67" s="277"/>
      <c r="AG67" s="277"/>
      <c r="AH67" s="277"/>
      <c r="AI67" s="276">
        <f t="shared" si="69"/>
        <v>0</v>
      </c>
      <c r="AJ67" s="276"/>
      <c r="AK67" s="276"/>
      <c r="AL67" s="276"/>
      <c r="AM67" s="276"/>
      <c r="AN67" s="276">
        <f t="shared" si="70"/>
        <v>0</v>
      </c>
      <c r="AO67" s="276"/>
      <c r="AP67" s="276"/>
      <c r="AQ67" s="276"/>
      <c r="AR67" s="276"/>
      <c r="AS67" s="56" t="s">
        <v>623</v>
      </c>
      <c r="AU67" s="279"/>
    </row>
    <row r="68" spans="1:50" ht="49.5" x14ac:dyDescent="0.25">
      <c r="A68" s="56">
        <v>8</v>
      </c>
      <c r="B68" s="114" t="s">
        <v>624</v>
      </c>
      <c r="C68" s="56" t="s">
        <v>625</v>
      </c>
      <c r="D68" s="56" t="s">
        <v>626</v>
      </c>
      <c r="E68" s="56" t="s">
        <v>31</v>
      </c>
      <c r="F68" s="243">
        <v>7846789</v>
      </c>
      <c r="G68" s="243">
        <v>292</v>
      </c>
      <c r="H68" s="243" t="s">
        <v>627</v>
      </c>
      <c r="I68" s="243" t="s">
        <v>212</v>
      </c>
      <c r="J68" s="56" t="s">
        <v>628</v>
      </c>
      <c r="K68" s="56" t="s">
        <v>629</v>
      </c>
      <c r="L68" s="244">
        <v>38000</v>
      </c>
      <c r="M68" s="244">
        <v>44997</v>
      </c>
      <c r="N68" s="244">
        <v>5506</v>
      </c>
      <c r="O68" s="244">
        <v>20000</v>
      </c>
      <c r="P68" s="244">
        <v>20000</v>
      </c>
      <c r="Q68" s="244">
        <v>18000</v>
      </c>
      <c r="R68" s="244">
        <f t="shared" si="21"/>
        <v>18000</v>
      </c>
      <c r="S68" s="276">
        <f t="shared" si="67"/>
        <v>18000</v>
      </c>
      <c r="T68" s="276"/>
      <c r="U68" s="276">
        <v>18000</v>
      </c>
      <c r="V68" s="276"/>
      <c r="W68" s="276"/>
      <c r="X68" s="256">
        <f t="shared" si="3"/>
        <v>0</v>
      </c>
      <c r="Y68" s="276">
        <f t="shared" si="68"/>
        <v>18000</v>
      </c>
      <c r="Z68" s="276"/>
      <c r="AA68" s="276">
        <v>18000</v>
      </c>
      <c r="AB68" s="276"/>
      <c r="AC68" s="276"/>
      <c r="AD68" s="277">
        <v>16943</v>
      </c>
      <c r="AE68" s="277"/>
      <c r="AF68" s="277">
        <v>16943</v>
      </c>
      <c r="AG68" s="277"/>
      <c r="AH68" s="277"/>
      <c r="AI68" s="276">
        <f t="shared" si="69"/>
        <v>19604</v>
      </c>
      <c r="AJ68" s="276"/>
      <c r="AK68" s="276">
        <v>19604</v>
      </c>
      <c r="AL68" s="276"/>
      <c r="AM68" s="276"/>
      <c r="AN68" s="276">
        <f t="shared" si="70"/>
        <v>18000</v>
      </c>
      <c r="AO68" s="276"/>
      <c r="AP68" s="276">
        <v>18000</v>
      </c>
      <c r="AQ68" s="276"/>
      <c r="AR68" s="276"/>
      <c r="AS68" s="243"/>
      <c r="AU68" s="279"/>
    </row>
    <row r="69" spans="1:50" ht="49.5" x14ac:dyDescent="0.25">
      <c r="A69" s="243">
        <v>9</v>
      </c>
      <c r="B69" s="295" t="s">
        <v>630</v>
      </c>
      <c r="C69" s="56" t="s">
        <v>631</v>
      </c>
      <c r="D69" s="56" t="s">
        <v>632</v>
      </c>
      <c r="E69" s="56" t="s">
        <v>31</v>
      </c>
      <c r="F69" s="243">
        <v>7841199</v>
      </c>
      <c r="G69" s="243">
        <v>292</v>
      </c>
      <c r="H69" s="56" t="s">
        <v>633</v>
      </c>
      <c r="I69" s="243" t="s">
        <v>212</v>
      </c>
      <c r="J69" s="56" t="s">
        <v>634</v>
      </c>
      <c r="K69" s="56" t="s">
        <v>635</v>
      </c>
      <c r="L69" s="244">
        <v>63000</v>
      </c>
      <c r="M69" s="244">
        <v>72781</v>
      </c>
      <c r="N69" s="244">
        <v>9069</v>
      </c>
      <c r="O69" s="244">
        <v>50000</v>
      </c>
      <c r="P69" s="244">
        <v>50000</v>
      </c>
      <c r="Q69" s="244">
        <v>15000</v>
      </c>
      <c r="R69" s="244">
        <f t="shared" si="21"/>
        <v>13000</v>
      </c>
      <c r="S69" s="276">
        <f t="shared" si="67"/>
        <v>13000</v>
      </c>
      <c r="T69" s="276"/>
      <c r="U69" s="276">
        <v>13000</v>
      </c>
      <c r="V69" s="276"/>
      <c r="W69" s="276"/>
      <c r="X69" s="256">
        <f t="shared" si="3"/>
        <v>0</v>
      </c>
      <c r="Y69" s="276">
        <f t="shared" si="68"/>
        <v>13000</v>
      </c>
      <c r="Z69" s="276"/>
      <c r="AA69" s="276">
        <v>13000</v>
      </c>
      <c r="AB69" s="276"/>
      <c r="AC69" s="276"/>
      <c r="AD69" s="277">
        <v>0</v>
      </c>
      <c r="AE69" s="277"/>
      <c r="AF69" s="277"/>
      <c r="AG69" s="277"/>
      <c r="AH69" s="277"/>
      <c r="AI69" s="276">
        <f t="shared" si="69"/>
        <v>0</v>
      </c>
      <c r="AJ69" s="276"/>
      <c r="AK69" s="276"/>
      <c r="AL69" s="276"/>
      <c r="AM69" s="276"/>
      <c r="AN69" s="276">
        <f t="shared" si="70"/>
        <v>0</v>
      </c>
      <c r="AO69" s="276"/>
      <c r="AP69" s="276"/>
      <c r="AQ69" s="276"/>
      <c r="AR69" s="276"/>
      <c r="AS69" s="243"/>
      <c r="AU69" s="279"/>
    </row>
    <row r="70" spans="1:50" ht="66" x14ac:dyDescent="0.25">
      <c r="A70" s="56">
        <v>10</v>
      </c>
      <c r="B70" s="114" t="s">
        <v>636</v>
      </c>
      <c r="C70" s="56" t="s">
        <v>637</v>
      </c>
      <c r="D70" s="56" t="s">
        <v>638</v>
      </c>
      <c r="E70" s="56" t="s">
        <v>31</v>
      </c>
      <c r="F70" s="243">
        <v>7873769</v>
      </c>
      <c r="G70" s="243">
        <v>292</v>
      </c>
      <c r="H70" s="56" t="s">
        <v>639</v>
      </c>
      <c r="I70" s="243" t="s">
        <v>40</v>
      </c>
      <c r="J70" s="56" t="s">
        <v>640</v>
      </c>
      <c r="K70" s="56" t="s">
        <v>641</v>
      </c>
      <c r="L70" s="244">
        <v>90000</v>
      </c>
      <c r="M70" s="244">
        <v>104175</v>
      </c>
      <c r="N70" s="244">
        <v>9631</v>
      </c>
      <c r="O70" s="244">
        <v>61000</v>
      </c>
      <c r="P70" s="244">
        <v>61000</v>
      </c>
      <c r="Q70" s="244">
        <v>22700</v>
      </c>
      <c r="R70" s="244">
        <f t="shared" si="21"/>
        <v>29000</v>
      </c>
      <c r="S70" s="276">
        <f t="shared" si="67"/>
        <v>22700</v>
      </c>
      <c r="T70" s="276"/>
      <c r="U70" s="276">
        <v>22700</v>
      </c>
      <c r="V70" s="276"/>
      <c r="W70" s="276"/>
      <c r="X70" s="256">
        <f t="shared" si="3"/>
        <v>0</v>
      </c>
      <c r="Y70" s="276">
        <f t="shared" si="68"/>
        <v>22700</v>
      </c>
      <c r="Z70" s="276"/>
      <c r="AA70" s="276">
        <v>22700</v>
      </c>
      <c r="AB70" s="276"/>
      <c r="AC70" s="276"/>
      <c r="AD70" s="277">
        <v>7202</v>
      </c>
      <c r="AE70" s="277"/>
      <c r="AF70" s="277">
        <v>7202</v>
      </c>
      <c r="AG70" s="277"/>
      <c r="AH70" s="277"/>
      <c r="AI70" s="276">
        <f t="shared" si="69"/>
        <v>2835</v>
      </c>
      <c r="AJ70" s="276"/>
      <c r="AK70" s="276">
        <v>2835</v>
      </c>
      <c r="AL70" s="276"/>
      <c r="AM70" s="276"/>
      <c r="AN70" s="276">
        <f t="shared" si="70"/>
        <v>2835</v>
      </c>
      <c r="AO70" s="276"/>
      <c r="AP70" s="276">
        <v>2835</v>
      </c>
      <c r="AQ70" s="276"/>
      <c r="AR70" s="276"/>
      <c r="AS70" s="243"/>
      <c r="AU70" s="279"/>
    </row>
    <row r="71" spans="1:50" ht="49.5" x14ac:dyDescent="0.25">
      <c r="A71" s="243">
        <v>11</v>
      </c>
      <c r="B71" s="114" t="s">
        <v>642</v>
      </c>
      <c r="C71" s="56" t="s">
        <v>643</v>
      </c>
      <c r="D71" s="56" t="s">
        <v>205</v>
      </c>
      <c r="E71" s="56" t="s">
        <v>31</v>
      </c>
      <c r="F71" s="243">
        <v>7872711</v>
      </c>
      <c r="G71" s="243">
        <v>292</v>
      </c>
      <c r="H71" s="56" t="s">
        <v>644</v>
      </c>
      <c r="I71" s="56" t="s">
        <v>392</v>
      </c>
      <c r="J71" s="56"/>
      <c r="K71" s="56" t="s">
        <v>645</v>
      </c>
      <c r="L71" s="244">
        <v>77000</v>
      </c>
      <c r="M71" s="244">
        <v>90016</v>
      </c>
      <c r="N71" s="244">
        <v>11523</v>
      </c>
      <c r="O71" s="244">
        <v>41500</v>
      </c>
      <c r="P71" s="244">
        <v>41500</v>
      </c>
      <c r="Q71" s="244">
        <v>40000</v>
      </c>
      <c r="R71" s="244">
        <f t="shared" si="21"/>
        <v>35500</v>
      </c>
      <c r="S71" s="276">
        <f t="shared" si="67"/>
        <v>35500</v>
      </c>
      <c r="T71" s="276"/>
      <c r="U71" s="276">
        <v>35500</v>
      </c>
      <c r="V71" s="276"/>
      <c r="W71" s="276"/>
      <c r="X71" s="256">
        <f t="shared" si="3"/>
        <v>0</v>
      </c>
      <c r="Y71" s="276">
        <f t="shared" si="68"/>
        <v>35500</v>
      </c>
      <c r="Z71" s="276"/>
      <c r="AA71" s="276">
        <v>35500</v>
      </c>
      <c r="AB71" s="276"/>
      <c r="AC71" s="276"/>
      <c r="AD71" s="277">
        <v>17382</v>
      </c>
      <c r="AE71" s="277"/>
      <c r="AF71" s="277">
        <v>17382</v>
      </c>
      <c r="AG71" s="277"/>
      <c r="AH71" s="277"/>
      <c r="AI71" s="276">
        <f t="shared" si="69"/>
        <v>9015</v>
      </c>
      <c r="AJ71" s="276"/>
      <c r="AK71" s="276">
        <v>9015</v>
      </c>
      <c r="AL71" s="276"/>
      <c r="AM71" s="276"/>
      <c r="AN71" s="276">
        <f t="shared" si="70"/>
        <v>9015</v>
      </c>
      <c r="AO71" s="276"/>
      <c r="AP71" s="276">
        <v>9015</v>
      </c>
      <c r="AQ71" s="276"/>
      <c r="AR71" s="276"/>
      <c r="AS71" s="243"/>
      <c r="AU71" s="279"/>
    </row>
    <row r="72" spans="1:50" s="270" customFormat="1" ht="45.75" customHeight="1" x14ac:dyDescent="0.25">
      <c r="A72" s="264" t="s">
        <v>96</v>
      </c>
      <c r="B72" s="265" t="s">
        <v>97</v>
      </c>
      <c r="C72" s="266"/>
      <c r="D72" s="266"/>
      <c r="E72" s="265"/>
      <c r="F72" s="267"/>
      <c r="G72" s="267"/>
      <c r="H72" s="264"/>
      <c r="I72" s="264"/>
      <c r="J72" s="264"/>
      <c r="K72" s="264"/>
      <c r="L72" s="271">
        <f t="shared" ref="L72:W72" si="71">SUM(L73:L75)</f>
        <v>48000</v>
      </c>
      <c r="M72" s="271">
        <f t="shared" si="71"/>
        <v>53303</v>
      </c>
      <c r="N72" s="271">
        <f t="shared" si="71"/>
        <v>4194</v>
      </c>
      <c r="O72" s="271">
        <f t="shared" si="71"/>
        <v>21982</v>
      </c>
      <c r="P72" s="271">
        <f t="shared" si="71"/>
        <v>21982</v>
      </c>
      <c r="Q72" s="271">
        <f t="shared" si="71"/>
        <v>19058</v>
      </c>
      <c r="R72" s="244"/>
      <c r="S72" s="272">
        <f t="shared" si="71"/>
        <v>19000</v>
      </c>
      <c r="T72" s="272">
        <f t="shared" si="71"/>
        <v>0</v>
      </c>
      <c r="U72" s="272">
        <f t="shared" si="71"/>
        <v>0</v>
      </c>
      <c r="V72" s="272">
        <f t="shared" si="71"/>
        <v>19000</v>
      </c>
      <c r="W72" s="272">
        <f t="shared" si="71"/>
        <v>0</v>
      </c>
      <c r="X72" s="256">
        <f t="shared" si="3"/>
        <v>0</v>
      </c>
      <c r="Y72" s="272">
        <f t="shared" ref="Y72:AC72" si="72">SUM(Y73:Y75)</f>
        <v>19000</v>
      </c>
      <c r="Z72" s="272">
        <f t="shared" si="72"/>
        <v>0</v>
      </c>
      <c r="AA72" s="272">
        <f t="shared" si="72"/>
        <v>0</v>
      </c>
      <c r="AB72" s="272">
        <f t="shared" si="72"/>
        <v>19000</v>
      </c>
      <c r="AC72" s="272">
        <f t="shared" si="72"/>
        <v>0</v>
      </c>
      <c r="AD72" s="273">
        <v>6690</v>
      </c>
      <c r="AE72" s="273">
        <v>0</v>
      </c>
      <c r="AF72" s="273">
        <v>0</v>
      </c>
      <c r="AG72" s="273">
        <v>6690</v>
      </c>
      <c r="AH72" s="273">
        <v>0</v>
      </c>
      <c r="AI72" s="272">
        <f t="shared" ref="AI72:AM72" si="73">SUM(AI73:AI75)</f>
        <v>18300</v>
      </c>
      <c r="AJ72" s="272">
        <f t="shared" si="73"/>
        <v>0</v>
      </c>
      <c r="AK72" s="272">
        <f t="shared" si="73"/>
        <v>0</v>
      </c>
      <c r="AL72" s="272">
        <f t="shared" si="73"/>
        <v>18300</v>
      </c>
      <c r="AM72" s="272">
        <f t="shared" si="73"/>
        <v>0</v>
      </c>
      <c r="AN72" s="272">
        <f t="shared" ref="AN72:AR72" si="74">SUM(AN73:AN75)</f>
        <v>8383</v>
      </c>
      <c r="AO72" s="272">
        <f t="shared" si="74"/>
        <v>0</v>
      </c>
      <c r="AP72" s="272">
        <f t="shared" si="74"/>
        <v>0</v>
      </c>
      <c r="AQ72" s="272">
        <f t="shared" si="74"/>
        <v>8383</v>
      </c>
      <c r="AR72" s="272">
        <f t="shared" si="74"/>
        <v>0</v>
      </c>
      <c r="AS72" s="240"/>
      <c r="AT72" s="274"/>
      <c r="AU72" s="279"/>
      <c r="AV72" s="269"/>
      <c r="AW72" s="269"/>
      <c r="AX72" s="269"/>
    </row>
    <row r="73" spans="1:50" ht="141.75" customHeight="1" x14ac:dyDescent="0.25">
      <c r="A73" s="243">
        <v>1</v>
      </c>
      <c r="B73" s="114" t="s">
        <v>646</v>
      </c>
      <c r="C73" s="56" t="s">
        <v>647</v>
      </c>
      <c r="D73" s="56" t="s">
        <v>648</v>
      </c>
      <c r="E73" s="56" t="s">
        <v>31</v>
      </c>
      <c r="F73" s="243">
        <v>7869304</v>
      </c>
      <c r="G73" s="275">
        <v>311</v>
      </c>
      <c r="H73" s="243" t="s">
        <v>649</v>
      </c>
      <c r="I73" s="243" t="s">
        <v>212</v>
      </c>
      <c r="J73" s="56" t="s">
        <v>650</v>
      </c>
      <c r="K73" s="56" t="s">
        <v>651</v>
      </c>
      <c r="L73" s="244">
        <v>31800</v>
      </c>
      <c r="M73" s="244">
        <v>35305</v>
      </c>
      <c r="N73" s="244">
        <v>3762</v>
      </c>
      <c r="O73" s="244">
        <v>14400</v>
      </c>
      <c r="P73" s="244">
        <v>14400</v>
      </c>
      <c r="Q73" s="244">
        <v>12558</v>
      </c>
      <c r="R73" s="244">
        <f t="shared" si="21"/>
        <v>17400</v>
      </c>
      <c r="S73" s="276">
        <f>SUM(T73:W73)</f>
        <v>12500</v>
      </c>
      <c r="T73" s="276"/>
      <c r="U73" s="276"/>
      <c r="V73" s="276">
        <v>12500</v>
      </c>
      <c r="W73" s="276"/>
      <c r="X73" s="256">
        <f t="shared" si="3"/>
        <v>0</v>
      </c>
      <c r="Y73" s="276">
        <f>SUM(Z73:AC73)</f>
        <v>12500</v>
      </c>
      <c r="Z73" s="276"/>
      <c r="AA73" s="276"/>
      <c r="AB73" s="276">
        <v>12500</v>
      </c>
      <c r="AC73" s="276"/>
      <c r="AD73" s="277">
        <v>2096</v>
      </c>
      <c r="AE73" s="277"/>
      <c r="AF73" s="277"/>
      <c r="AG73" s="277">
        <v>2096</v>
      </c>
      <c r="AH73" s="277"/>
      <c r="AI73" s="276">
        <f>SUM(AJ73:AM73)</f>
        <v>14000</v>
      </c>
      <c r="AJ73" s="276"/>
      <c r="AK73" s="276"/>
      <c r="AL73" s="276">
        <v>14000</v>
      </c>
      <c r="AM73" s="276"/>
      <c r="AN73" s="276">
        <f>SUM(AO73:AR73)</f>
        <v>5000</v>
      </c>
      <c r="AO73" s="276"/>
      <c r="AP73" s="276"/>
      <c r="AQ73" s="276">
        <v>5000</v>
      </c>
      <c r="AR73" s="276"/>
      <c r="AS73" s="243"/>
      <c r="AU73" s="279"/>
    </row>
    <row r="74" spans="1:50" ht="63.75" customHeight="1" x14ac:dyDescent="0.25">
      <c r="A74" s="243">
        <v>2</v>
      </c>
      <c r="B74" s="114" t="s">
        <v>652</v>
      </c>
      <c r="C74" s="56" t="s">
        <v>565</v>
      </c>
      <c r="D74" s="56" t="s">
        <v>653</v>
      </c>
      <c r="E74" s="56" t="s">
        <v>31</v>
      </c>
      <c r="F74" s="243">
        <v>7864032</v>
      </c>
      <c r="G74" s="275">
        <v>311</v>
      </c>
      <c r="H74" s="56" t="s">
        <v>654</v>
      </c>
      <c r="I74" s="243" t="s">
        <v>40</v>
      </c>
      <c r="J74" s="243"/>
      <c r="K74" s="56" t="s">
        <v>655</v>
      </c>
      <c r="L74" s="244">
        <v>13500</v>
      </c>
      <c r="M74" s="244">
        <v>14998</v>
      </c>
      <c r="N74" s="244">
        <v>295</v>
      </c>
      <c r="O74" s="244">
        <v>7582</v>
      </c>
      <c r="P74" s="244">
        <v>7582</v>
      </c>
      <c r="Q74" s="244">
        <v>4500</v>
      </c>
      <c r="R74" s="244">
        <f t="shared" si="21"/>
        <v>5918</v>
      </c>
      <c r="S74" s="276">
        <f>SUM(T74:W74)</f>
        <v>4500</v>
      </c>
      <c r="T74" s="276"/>
      <c r="U74" s="276"/>
      <c r="V74" s="276">
        <v>4500</v>
      </c>
      <c r="W74" s="276"/>
      <c r="X74" s="256">
        <f t="shared" si="3"/>
        <v>0</v>
      </c>
      <c r="Y74" s="276">
        <f>SUM(Z74:AC74)</f>
        <v>4500</v>
      </c>
      <c r="Z74" s="276"/>
      <c r="AA74" s="276"/>
      <c r="AB74" s="276">
        <v>4500</v>
      </c>
      <c r="AC74" s="276"/>
      <c r="AD74" s="277">
        <v>3212</v>
      </c>
      <c r="AE74" s="277"/>
      <c r="AF74" s="277"/>
      <c r="AG74" s="277">
        <v>3212</v>
      </c>
      <c r="AH74" s="277"/>
      <c r="AI74" s="276">
        <f>SUM(AJ74:AM74)</f>
        <v>2600</v>
      </c>
      <c r="AJ74" s="276"/>
      <c r="AK74" s="276"/>
      <c r="AL74" s="276">
        <v>2600</v>
      </c>
      <c r="AM74" s="276"/>
      <c r="AN74" s="276">
        <f>SUM(AO74:AR74)</f>
        <v>2001</v>
      </c>
      <c r="AO74" s="276"/>
      <c r="AP74" s="276"/>
      <c r="AQ74" s="276">
        <v>2001</v>
      </c>
      <c r="AR74" s="276"/>
      <c r="AS74" s="243"/>
      <c r="AU74" s="279"/>
    </row>
    <row r="75" spans="1:50" ht="52.5" customHeight="1" x14ac:dyDescent="0.25">
      <c r="A75" s="243">
        <v>3</v>
      </c>
      <c r="B75" s="114" t="s">
        <v>656</v>
      </c>
      <c r="C75" s="56" t="s">
        <v>657</v>
      </c>
      <c r="D75" s="56" t="s">
        <v>658</v>
      </c>
      <c r="E75" s="56" t="s">
        <v>31</v>
      </c>
      <c r="F75" s="119">
        <v>7878956</v>
      </c>
      <c r="G75" s="120">
        <v>311</v>
      </c>
      <c r="H75" s="301" t="s">
        <v>659</v>
      </c>
      <c r="I75" s="302" t="s">
        <v>40</v>
      </c>
      <c r="J75" s="302"/>
      <c r="K75" s="303" t="s">
        <v>660</v>
      </c>
      <c r="L75" s="244">
        <v>2700</v>
      </c>
      <c r="M75" s="244">
        <v>3000</v>
      </c>
      <c r="N75" s="244">
        <v>137</v>
      </c>
      <c r="O75" s="272">
        <v>0</v>
      </c>
      <c r="P75" s="272">
        <v>0</v>
      </c>
      <c r="Q75" s="244">
        <v>2000</v>
      </c>
      <c r="R75" s="244">
        <f t="shared" si="21"/>
        <v>2700</v>
      </c>
      <c r="S75" s="276">
        <f>SUM(T75:W75)</f>
        <v>2000</v>
      </c>
      <c r="T75" s="276"/>
      <c r="U75" s="276"/>
      <c r="V75" s="276">
        <v>2000</v>
      </c>
      <c r="W75" s="276"/>
      <c r="X75" s="256">
        <f t="shared" si="3"/>
        <v>0</v>
      </c>
      <c r="Y75" s="276">
        <f>SUM(Z75:AC75)</f>
        <v>2000</v>
      </c>
      <c r="Z75" s="276"/>
      <c r="AA75" s="276"/>
      <c r="AB75" s="276">
        <v>2000</v>
      </c>
      <c r="AC75" s="276"/>
      <c r="AD75" s="277">
        <v>1382</v>
      </c>
      <c r="AE75" s="277"/>
      <c r="AF75" s="277"/>
      <c r="AG75" s="277">
        <v>1382</v>
      </c>
      <c r="AH75" s="277"/>
      <c r="AI75" s="276">
        <f>SUM(AJ75:AM75)</f>
        <v>1700</v>
      </c>
      <c r="AJ75" s="276"/>
      <c r="AK75" s="276"/>
      <c r="AL75" s="276">
        <v>1700</v>
      </c>
      <c r="AM75" s="276"/>
      <c r="AN75" s="276">
        <f>SUM(AO75:AR75)</f>
        <v>1382</v>
      </c>
      <c r="AO75" s="276"/>
      <c r="AP75" s="276"/>
      <c r="AQ75" s="276">
        <v>1382</v>
      </c>
      <c r="AR75" s="276"/>
      <c r="AS75" s="243"/>
      <c r="AU75" s="279"/>
    </row>
    <row r="76" spans="1:50" s="270" customFormat="1" ht="45.75" customHeight="1" x14ac:dyDescent="0.25">
      <c r="A76" s="264" t="s">
        <v>101</v>
      </c>
      <c r="B76" s="265" t="s">
        <v>102</v>
      </c>
      <c r="C76" s="266"/>
      <c r="D76" s="266"/>
      <c r="E76" s="265"/>
      <c r="F76" s="267"/>
      <c r="G76" s="267"/>
      <c r="H76" s="264"/>
      <c r="I76" s="264"/>
      <c r="J76" s="264"/>
      <c r="K76" s="264"/>
      <c r="L76" s="271">
        <f t="shared" ref="L76:W76" si="75">SUM(L77:L79)</f>
        <v>61000</v>
      </c>
      <c r="M76" s="271">
        <f t="shared" si="75"/>
        <v>67995</v>
      </c>
      <c r="N76" s="271">
        <f t="shared" si="75"/>
        <v>1071</v>
      </c>
      <c r="O76" s="271">
        <f t="shared" si="75"/>
        <v>24200</v>
      </c>
      <c r="P76" s="271">
        <f t="shared" si="75"/>
        <v>24200</v>
      </c>
      <c r="Q76" s="271">
        <f t="shared" si="75"/>
        <v>37400</v>
      </c>
      <c r="R76" s="244"/>
      <c r="S76" s="272">
        <f t="shared" si="75"/>
        <v>27500</v>
      </c>
      <c r="T76" s="272">
        <f t="shared" si="75"/>
        <v>27500</v>
      </c>
      <c r="U76" s="272">
        <f t="shared" si="75"/>
        <v>0</v>
      </c>
      <c r="V76" s="272">
        <f t="shared" si="75"/>
        <v>0</v>
      </c>
      <c r="W76" s="272">
        <f t="shared" si="75"/>
        <v>0</v>
      </c>
      <c r="X76" s="256">
        <f t="shared" si="3"/>
        <v>0</v>
      </c>
      <c r="Y76" s="272">
        <f t="shared" ref="Y76:AC76" si="76">SUM(Y77:Y79)</f>
        <v>27500</v>
      </c>
      <c r="Z76" s="272">
        <f t="shared" si="76"/>
        <v>27500</v>
      </c>
      <c r="AA76" s="272">
        <f t="shared" si="76"/>
        <v>0</v>
      </c>
      <c r="AB76" s="272">
        <f t="shared" si="76"/>
        <v>0</v>
      </c>
      <c r="AC76" s="272">
        <f t="shared" si="76"/>
        <v>0</v>
      </c>
      <c r="AD76" s="273">
        <v>25843</v>
      </c>
      <c r="AE76" s="273">
        <v>25843</v>
      </c>
      <c r="AF76" s="273">
        <v>0</v>
      </c>
      <c r="AG76" s="273">
        <v>0</v>
      </c>
      <c r="AH76" s="273">
        <v>0</v>
      </c>
      <c r="AI76" s="272">
        <f t="shared" ref="AI76:AM76" si="77">SUM(AI77:AI79)</f>
        <v>22012</v>
      </c>
      <c r="AJ76" s="272">
        <f t="shared" si="77"/>
        <v>22012</v>
      </c>
      <c r="AK76" s="272">
        <f t="shared" si="77"/>
        <v>0</v>
      </c>
      <c r="AL76" s="272">
        <f t="shared" si="77"/>
        <v>0</v>
      </c>
      <c r="AM76" s="272">
        <f t="shared" si="77"/>
        <v>0</v>
      </c>
      <c r="AN76" s="272">
        <f t="shared" ref="AN76:AR76" si="78">SUM(AN77:AN79)</f>
        <v>21860</v>
      </c>
      <c r="AO76" s="272">
        <f t="shared" si="78"/>
        <v>21860</v>
      </c>
      <c r="AP76" s="272">
        <f t="shared" si="78"/>
        <v>0</v>
      </c>
      <c r="AQ76" s="272">
        <f t="shared" si="78"/>
        <v>0</v>
      </c>
      <c r="AR76" s="272">
        <f t="shared" si="78"/>
        <v>0</v>
      </c>
      <c r="AS76" s="240"/>
      <c r="AT76" s="274"/>
      <c r="AU76" s="279"/>
      <c r="AV76" s="269"/>
      <c r="AW76" s="269"/>
      <c r="AX76" s="269"/>
    </row>
    <row r="77" spans="1:50" s="115" customFormat="1" ht="122.25" customHeight="1" x14ac:dyDescent="0.25">
      <c r="A77" s="56">
        <v>1</v>
      </c>
      <c r="B77" s="114" t="s">
        <v>661</v>
      </c>
      <c r="C77" s="56" t="s">
        <v>104</v>
      </c>
      <c r="D77" s="56" t="s">
        <v>166</v>
      </c>
      <c r="E77" s="56" t="s">
        <v>31</v>
      </c>
      <c r="F77" s="243">
        <v>7866657</v>
      </c>
      <c r="G77" s="243">
        <v>314</v>
      </c>
      <c r="H77" s="56" t="s">
        <v>662</v>
      </c>
      <c r="I77" s="56" t="s">
        <v>35</v>
      </c>
      <c r="J77" s="56"/>
      <c r="K77" s="56" t="s">
        <v>663</v>
      </c>
      <c r="L77" s="244">
        <v>7000</v>
      </c>
      <c r="M77" s="244">
        <v>7995</v>
      </c>
      <c r="N77" s="244"/>
      <c r="O77" s="244">
        <v>5100</v>
      </c>
      <c r="P77" s="244">
        <v>5100</v>
      </c>
      <c r="Q77" s="244">
        <v>500</v>
      </c>
      <c r="R77" s="244">
        <f>L77-P77</f>
        <v>1900</v>
      </c>
      <c r="S77" s="276">
        <f>SUM(T77:W77)</f>
        <v>500</v>
      </c>
      <c r="T77" s="276">
        <v>500</v>
      </c>
      <c r="U77" s="276"/>
      <c r="V77" s="276"/>
      <c r="W77" s="276"/>
      <c r="X77" s="256">
        <f t="shared" si="3"/>
        <v>0</v>
      </c>
      <c r="Y77" s="276">
        <f>SUM(Z77:AC77)</f>
        <v>500</v>
      </c>
      <c r="Z77" s="276">
        <v>500</v>
      </c>
      <c r="AA77" s="276"/>
      <c r="AB77" s="276"/>
      <c r="AC77" s="276"/>
      <c r="AD77" s="277">
        <v>0</v>
      </c>
      <c r="AE77" s="277"/>
      <c r="AF77" s="277"/>
      <c r="AG77" s="277"/>
      <c r="AH77" s="277"/>
      <c r="AI77" s="276">
        <f>SUM(AJ77:AM77)</f>
        <v>0</v>
      </c>
      <c r="AJ77" s="276"/>
      <c r="AK77" s="276"/>
      <c r="AL77" s="276"/>
      <c r="AM77" s="276"/>
      <c r="AN77" s="276">
        <f>SUM(AO77:AR77)</f>
        <v>0</v>
      </c>
      <c r="AO77" s="276"/>
      <c r="AP77" s="276"/>
      <c r="AQ77" s="276"/>
      <c r="AR77" s="276"/>
      <c r="AS77" s="56"/>
      <c r="AT77" s="278"/>
      <c r="AU77" s="279"/>
      <c r="AV77" s="280"/>
      <c r="AW77" s="280"/>
      <c r="AX77" s="280"/>
    </row>
    <row r="78" spans="1:50" s="115" customFormat="1" ht="81.75" customHeight="1" x14ac:dyDescent="0.25">
      <c r="A78" s="56">
        <v>2</v>
      </c>
      <c r="B78" s="114" t="s">
        <v>664</v>
      </c>
      <c r="C78" s="56" t="s">
        <v>104</v>
      </c>
      <c r="D78" s="56" t="s">
        <v>665</v>
      </c>
      <c r="E78" s="56" t="s">
        <v>31</v>
      </c>
      <c r="F78" s="243">
        <v>7866658</v>
      </c>
      <c r="G78" s="243">
        <v>314</v>
      </c>
      <c r="H78" s="56" t="s">
        <v>666</v>
      </c>
      <c r="I78" s="56" t="s">
        <v>35</v>
      </c>
      <c r="J78" s="56"/>
      <c r="K78" s="56" t="s">
        <v>667</v>
      </c>
      <c r="L78" s="244">
        <v>36000</v>
      </c>
      <c r="M78" s="244">
        <v>40000</v>
      </c>
      <c r="N78" s="244">
        <v>695</v>
      </c>
      <c r="O78" s="244">
        <v>18300</v>
      </c>
      <c r="P78" s="244">
        <v>18300</v>
      </c>
      <c r="Q78" s="244">
        <v>19700</v>
      </c>
      <c r="R78" s="244">
        <f t="shared" ref="R78:R136" si="79">L78-P78</f>
        <v>17700</v>
      </c>
      <c r="S78" s="276">
        <f>SUM(T78:W78)</f>
        <v>15000</v>
      </c>
      <c r="T78" s="276">
        <v>15000</v>
      </c>
      <c r="U78" s="276"/>
      <c r="V78" s="276"/>
      <c r="W78" s="276"/>
      <c r="X78" s="256">
        <f t="shared" si="3"/>
        <v>0</v>
      </c>
      <c r="Y78" s="276">
        <f>SUM(Z78:AC78)</f>
        <v>15000</v>
      </c>
      <c r="Z78" s="276">
        <v>15000</v>
      </c>
      <c r="AA78" s="276"/>
      <c r="AB78" s="276"/>
      <c r="AC78" s="276"/>
      <c r="AD78" s="277">
        <v>14800</v>
      </c>
      <c r="AE78" s="277">
        <v>14800</v>
      </c>
      <c r="AF78" s="277"/>
      <c r="AG78" s="277"/>
      <c r="AH78" s="277"/>
      <c r="AI78" s="276">
        <f>SUM(AJ78:AM78)</f>
        <v>14952</v>
      </c>
      <c r="AJ78" s="276">
        <v>14952</v>
      </c>
      <c r="AK78" s="276"/>
      <c r="AL78" s="276"/>
      <c r="AM78" s="276"/>
      <c r="AN78" s="276">
        <f>SUM(AO78:AR78)</f>
        <v>14800</v>
      </c>
      <c r="AO78" s="276">
        <v>14800</v>
      </c>
      <c r="AP78" s="276"/>
      <c r="AQ78" s="276"/>
      <c r="AR78" s="276"/>
      <c r="AS78" s="56"/>
      <c r="AT78" s="278"/>
      <c r="AU78" s="279"/>
      <c r="AV78" s="280"/>
      <c r="AW78" s="280"/>
      <c r="AX78" s="280"/>
    </row>
    <row r="79" spans="1:50" s="115" customFormat="1" ht="101.25" customHeight="1" x14ac:dyDescent="0.25">
      <c r="A79" s="56">
        <v>3</v>
      </c>
      <c r="B79" s="114" t="s">
        <v>668</v>
      </c>
      <c r="C79" s="56" t="s">
        <v>104</v>
      </c>
      <c r="D79" s="56" t="s">
        <v>669</v>
      </c>
      <c r="E79" s="56" t="s">
        <v>31</v>
      </c>
      <c r="F79" s="243">
        <v>7866659</v>
      </c>
      <c r="G79" s="275">
        <v>314</v>
      </c>
      <c r="H79" s="113" t="s">
        <v>670</v>
      </c>
      <c r="I79" s="243" t="s">
        <v>35</v>
      </c>
      <c r="J79" s="243"/>
      <c r="K79" s="56" t="s">
        <v>671</v>
      </c>
      <c r="L79" s="244">
        <v>18000</v>
      </c>
      <c r="M79" s="244">
        <v>20000</v>
      </c>
      <c r="N79" s="244">
        <v>376</v>
      </c>
      <c r="O79" s="244">
        <v>800</v>
      </c>
      <c r="P79" s="244">
        <v>800</v>
      </c>
      <c r="Q79" s="244">
        <v>17200</v>
      </c>
      <c r="R79" s="244">
        <f t="shared" si="79"/>
        <v>17200</v>
      </c>
      <c r="S79" s="276">
        <f>SUM(T79:W79)</f>
        <v>12000</v>
      </c>
      <c r="T79" s="276">
        <v>12000</v>
      </c>
      <c r="U79" s="276"/>
      <c r="V79" s="276"/>
      <c r="W79" s="276"/>
      <c r="X79" s="256">
        <f t="shared" si="3"/>
        <v>0</v>
      </c>
      <c r="Y79" s="276">
        <f>SUM(Z79:AC79)</f>
        <v>12000</v>
      </c>
      <c r="Z79" s="276">
        <v>12000</v>
      </c>
      <c r="AA79" s="276"/>
      <c r="AB79" s="276"/>
      <c r="AC79" s="276"/>
      <c r="AD79" s="277">
        <v>11043</v>
      </c>
      <c r="AE79" s="277">
        <v>11043</v>
      </c>
      <c r="AF79" s="277"/>
      <c r="AG79" s="277"/>
      <c r="AH79" s="277"/>
      <c r="AI79" s="276">
        <f>SUM(AJ79:AM79)</f>
        <v>7060</v>
      </c>
      <c r="AJ79" s="276">
        <v>7060</v>
      </c>
      <c r="AK79" s="276"/>
      <c r="AL79" s="276"/>
      <c r="AM79" s="276"/>
      <c r="AN79" s="276">
        <f>SUM(AO79:AR79)</f>
        <v>7060</v>
      </c>
      <c r="AO79" s="276">
        <v>7060</v>
      </c>
      <c r="AP79" s="276"/>
      <c r="AQ79" s="276"/>
      <c r="AR79" s="276"/>
      <c r="AS79" s="56"/>
      <c r="AT79" s="278"/>
      <c r="AU79" s="279"/>
      <c r="AV79" s="280"/>
      <c r="AW79" s="280"/>
      <c r="AX79" s="280"/>
    </row>
    <row r="80" spans="1:50" s="270" customFormat="1" ht="45.75" customHeight="1" x14ac:dyDescent="0.25">
      <c r="A80" s="264" t="s">
        <v>163</v>
      </c>
      <c r="B80" s="265" t="s">
        <v>672</v>
      </c>
      <c r="C80" s="266"/>
      <c r="D80" s="266"/>
      <c r="E80" s="265"/>
      <c r="F80" s="267"/>
      <c r="G80" s="267"/>
      <c r="H80" s="264"/>
      <c r="I80" s="264"/>
      <c r="J80" s="264"/>
      <c r="K80" s="264"/>
      <c r="L80" s="271">
        <f>L81</f>
        <v>48000</v>
      </c>
      <c r="M80" s="271">
        <f t="shared" ref="M80:AR80" si="80">M81</f>
        <v>53880</v>
      </c>
      <c r="N80" s="271">
        <f t="shared" si="80"/>
        <v>4824</v>
      </c>
      <c r="O80" s="271">
        <f t="shared" si="80"/>
        <v>18780</v>
      </c>
      <c r="P80" s="271">
        <f t="shared" si="80"/>
        <v>18470</v>
      </c>
      <c r="Q80" s="271">
        <f t="shared" si="80"/>
        <v>29530</v>
      </c>
      <c r="R80" s="244">
        <f t="shared" si="79"/>
        <v>29530</v>
      </c>
      <c r="S80" s="272">
        <f t="shared" si="80"/>
        <v>29500</v>
      </c>
      <c r="T80" s="272">
        <f t="shared" si="80"/>
        <v>29500</v>
      </c>
      <c r="U80" s="272">
        <f t="shared" si="80"/>
        <v>0</v>
      </c>
      <c r="V80" s="272">
        <f t="shared" si="80"/>
        <v>0</v>
      </c>
      <c r="W80" s="272">
        <f t="shared" si="80"/>
        <v>0</v>
      </c>
      <c r="X80" s="256">
        <f t="shared" si="3"/>
        <v>0</v>
      </c>
      <c r="Y80" s="272">
        <f t="shared" si="80"/>
        <v>29500</v>
      </c>
      <c r="Z80" s="272">
        <f t="shared" si="80"/>
        <v>29500</v>
      </c>
      <c r="AA80" s="272">
        <f t="shared" si="80"/>
        <v>0</v>
      </c>
      <c r="AB80" s="272">
        <f t="shared" si="80"/>
        <v>0</v>
      </c>
      <c r="AC80" s="272">
        <f t="shared" si="80"/>
        <v>0</v>
      </c>
      <c r="AD80" s="273">
        <v>0</v>
      </c>
      <c r="AE80" s="273">
        <v>0</v>
      </c>
      <c r="AF80" s="273">
        <v>0</v>
      </c>
      <c r="AG80" s="273">
        <v>0</v>
      </c>
      <c r="AH80" s="273">
        <v>0</v>
      </c>
      <c r="AI80" s="272">
        <f t="shared" si="80"/>
        <v>0</v>
      </c>
      <c r="AJ80" s="272">
        <f t="shared" si="80"/>
        <v>0</v>
      </c>
      <c r="AK80" s="272">
        <f t="shared" si="80"/>
        <v>0</v>
      </c>
      <c r="AL80" s="272">
        <f t="shared" si="80"/>
        <v>0</v>
      </c>
      <c r="AM80" s="272">
        <f t="shared" si="80"/>
        <v>0</v>
      </c>
      <c r="AN80" s="272">
        <f t="shared" si="80"/>
        <v>0</v>
      </c>
      <c r="AO80" s="272">
        <f t="shared" si="80"/>
        <v>0</v>
      </c>
      <c r="AP80" s="272">
        <f t="shared" si="80"/>
        <v>0</v>
      </c>
      <c r="AQ80" s="272">
        <f t="shared" si="80"/>
        <v>0</v>
      </c>
      <c r="AR80" s="272">
        <f t="shared" si="80"/>
        <v>0</v>
      </c>
      <c r="AS80" s="240"/>
      <c r="AT80" s="274"/>
      <c r="AU80" s="279"/>
      <c r="AV80" s="269"/>
      <c r="AW80" s="269"/>
      <c r="AX80" s="269"/>
    </row>
    <row r="81" spans="1:50" ht="63.75" customHeight="1" x14ac:dyDescent="0.25">
      <c r="A81" s="243">
        <v>1</v>
      </c>
      <c r="B81" s="284" t="s">
        <v>673</v>
      </c>
      <c r="C81" s="117" t="s">
        <v>674</v>
      </c>
      <c r="D81" s="117" t="s">
        <v>675</v>
      </c>
      <c r="E81" s="56" t="s">
        <v>31</v>
      </c>
      <c r="F81" s="243">
        <v>7780457</v>
      </c>
      <c r="G81" s="243">
        <v>332</v>
      </c>
      <c r="H81" s="117" t="s">
        <v>676</v>
      </c>
      <c r="I81" s="117" t="s">
        <v>492</v>
      </c>
      <c r="J81" s="117"/>
      <c r="K81" s="117" t="s">
        <v>677</v>
      </c>
      <c r="L81" s="244">
        <v>48000</v>
      </c>
      <c r="M81" s="244">
        <v>53880</v>
      </c>
      <c r="N81" s="244">
        <v>4824</v>
      </c>
      <c r="O81" s="244">
        <f>310+18470</f>
        <v>18780</v>
      </c>
      <c r="P81" s="244">
        <v>18470</v>
      </c>
      <c r="Q81" s="244">
        <v>29530</v>
      </c>
      <c r="R81" s="244">
        <f t="shared" si="79"/>
        <v>29530</v>
      </c>
      <c r="S81" s="276">
        <f>SUM(T81:W81)</f>
        <v>29500</v>
      </c>
      <c r="T81" s="276">
        <v>29500</v>
      </c>
      <c r="U81" s="276"/>
      <c r="V81" s="276"/>
      <c r="W81" s="276"/>
      <c r="X81" s="256">
        <f t="shared" ref="X81:X160" si="81">Y81-S81</f>
        <v>0</v>
      </c>
      <c r="Y81" s="276">
        <f>SUM(Z81:AC81)</f>
        <v>29500</v>
      </c>
      <c r="Z81" s="276">
        <v>29500</v>
      </c>
      <c r="AA81" s="276"/>
      <c r="AB81" s="276"/>
      <c r="AC81" s="276"/>
      <c r="AD81" s="277">
        <v>0</v>
      </c>
      <c r="AE81" s="277"/>
      <c r="AF81" s="277"/>
      <c r="AG81" s="277"/>
      <c r="AH81" s="277"/>
      <c r="AI81" s="276">
        <f>SUM(AJ81:AM81)</f>
        <v>0</v>
      </c>
      <c r="AJ81" s="276"/>
      <c r="AK81" s="276"/>
      <c r="AL81" s="276"/>
      <c r="AM81" s="276"/>
      <c r="AN81" s="276">
        <f>SUM(AO81:AR81)</f>
        <v>0</v>
      </c>
      <c r="AO81" s="276"/>
      <c r="AP81" s="276"/>
      <c r="AQ81" s="276"/>
      <c r="AR81" s="276"/>
      <c r="AS81" s="243"/>
      <c r="AU81" s="279"/>
    </row>
    <row r="82" spans="1:50" s="270" customFormat="1" ht="80.25" customHeight="1" x14ac:dyDescent="0.25">
      <c r="A82" s="264" t="s">
        <v>678</v>
      </c>
      <c r="B82" s="281" t="s">
        <v>679</v>
      </c>
      <c r="C82" s="266"/>
      <c r="D82" s="266"/>
      <c r="E82" s="265"/>
      <c r="F82" s="267"/>
      <c r="G82" s="267"/>
      <c r="H82" s="264"/>
      <c r="I82" s="264"/>
      <c r="J82" s="264"/>
      <c r="K82" s="264"/>
      <c r="L82" s="271">
        <f t="shared" ref="L82:W82" si="82">SUM(L83:L86)</f>
        <v>30900</v>
      </c>
      <c r="M82" s="271">
        <f t="shared" si="82"/>
        <v>34970</v>
      </c>
      <c r="N82" s="271">
        <f t="shared" si="82"/>
        <v>1437</v>
      </c>
      <c r="O82" s="271">
        <f t="shared" si="82"/>
        <v>25000</v>
      </c>
      <c r="P82" s="271">
        <f t="shared" si="82"/>
        <v>25000</v>
      </c>
      <c r="Q82" s="271">
        <f t="shared" si="82"/>
        <v>5200</v>
      </c>
      <c r="R82" s="244"/>
      <c r="S82" s="272">
        <f t="shared" si="82"/>
        <v>5200</v>
      </c>
      <c r="T82" s="272">
        <f t="shared" si="82"/>
        <v>5200</v>
      </c>
      <c r="U82" s="272">
        <f t="shared" si="82"/>
        <v>0</v>
      </c>
      <c r="V82" s="272">
        <f t="shared" si="82"/>
        <v>0</v>
      </c>
      <c r="W82" s="272">
        <f t="shared" si="82"/>
        <v>0</v>
      </c>
      <c r="X82" s="256">
        <f t="shared" si="81"/>
        <v>0</v>
      </c>
      <c r="Y82" s="272">
        <f t="shared" ref="Y82:AC82" si="83">SUM(Y83:Y86)</f>
        <v>5200</v>
      </c>
      <c r="Z82" s="272">
        <f t="shared" si="83"/>
        <v>5200</v>
      </c>
      <c r="AA82" s="272">
        <f t="shared" si="83"/>
        <v>0</v>
      </c>
      <c r="AB82" s="272">
        <f t="shared" si="83"/>
        <v>0</v>
      </c>
      <c r="AC82" s="272">
        <f t="shared" si="83"/>
        <v>0</v>
      </c>
      <c r="AD82" s="273">
        <v>1656</v>
      </c>
      <c r="AE82" s="273">
        <v>1656</v>
      </c>
      <c r="AF82" s="273">
        <v>0</v>
      </c>
      <c r="AG82" s="273">
        <v>0</v>
      </c>
      <c r="AH82" s="273">
        <v>0</v>
      </c>
      <c r="AI82" s="272">
        <f t="shared" ref="AI82:AM82" si="84">SUM(AI83:AI86)</f>
        <v>952</v>
      </c>
      <c r="AJ82" s="272">
        <f t="shared" si="84"/>
        <v>952</v>
      </c>
      <c r="AK82" s="272">
        <f t="shared" si="84"/>
        <v>0</v>
      </c>
      <c r="AL82" s="272">
        <f t="shared" si="84"/>
        <v>0</v>
      </c>
      <c r="AM82" s="272">
        <f t="shared" si="84"/>
        <v>0</v>
      </c>
      <c r="AN82" s="272">
        <f t="shared" ref="AN82:AR82" si="85">SUM(AN83:AN86)</f>
        <v>952</v>
      </c>
      <c r="AO82" s="272">
        <f t="shared" si="85"/>
        <v>952</v>
      </c>
      <c r="AP82" s="272">
        <f t="shared" si="85"/>
        <v>0</v>
      </c>
      <c r="AQ82" s="272">
        <f t="shared" si="85"/>
        <v>0</v>
      </c>
      <c r="AR82" s="272">
        <f t="shared" si="85"/>
        <v>0</v>
      </c>
      <c r="AS82" s="240"/>
      <c r="AT82" s="274"/>
      <c r="AU82" s="279"/>
      <c r="AV82" s="269"/>
      <c r="AW82" s="269"/>
      <c r="AX82" s="269"/>
    </row>
    <row r="83" spans="1:50" ht="72.75" customHeight="1" x14ac:dyDescent="0.25">
      <c r="A83" s="243">
        <v>1</v>
      </c>
      <c r="B83" s="284" t="s">
        <v>680</v>
      </c>
      <c r="C83" s="56" t="s">
        <v>467</v>
      </c>
      <c r="D83" s="56" t="s">
        <v>337</v>
      </c>
      <c r="E83" s="56" t="s">
        <v>31</v>
      </c>
      <c r="F83" s="243">
        <v>7846244</v>
      </c>
      <c r="G83" s="243">
        <v>341</v>
      </c>
      <c r="H83" s="243" t="s">
        <v>681</v>
      </c>
      <c r="I83" s="243" t="s">
        <v>35</v>
      </c>
      <c r="J83" s="56" t="s">
        <v>682</v>
      </c>
      <c r="K83" s="56" t="s">
        <v>683</v>
      </c>
      <c r="L83" s="244">
        <v>6100</v>
      </c>
      <c r="M83" s="244">
        <v>6972</v>
      </c>
      <c r="N83" s="244">
        <v>332</v>
      </c>
      <c r="O83" s="244">
        <v>5000</v>
      </c>
      <c r="P83" s="244">
        <v>5000</v>
      </c>
      <c r="Q83" s="244">
        <v>900</v>
      </c>
      <c r="R83" s="244">
        <f t="shared" si="79"/>
        <v>1100</v>
      </c>
      <c r="S83" s="276">
        <f t="shared" ref="S83:S85" si="86">SUM(T83:W83)</f>
        <v>900</v>
      </c>
      <c r="T83" s="276">
        <v>900</v>
      </c>
      <c r="U83" s="276"/>
      <c r="V83" s="276"/>
      <c r="W83" s="276"/>
      <c r="X83" s="256">
        <f t="shared" si="81"/>
        <v>0</v>
      </c>
      <c r="Y83" s="276">
        <f t="shared" ref="Y83:Y85" si="87">SUM(Z83:AC83)</f>
        <v>900</v>
      </c>
      <c r="Z83" s="276">
        <v>900</v>
      </c>
      <c r="AA83" s="276"/>
      <c r="AB83" s="276"/>
      <c r="AC83" s="276"/>
      <c r="AD83" s="277">
        <v>80</v>
      </c>
      <c r="AE83" s="277">
        <v>80</v>
      </c>
      <c r="AF83" s="277"/>
      <c r="AG83" s="277"/>
      <c r="AH83" s="277"/>
      <c r="AI83" s="276">
        <f t="shared" ref="AI83:AI85" si="88">SUM(AJ83:AM83)</f>
        <v>0</v>
      </c>
      <c r="AJ83" s="276"/>
      <c r="AK83" s="276"/>
      <c r="AL83" s="276"/>
      <c r="AM83" s="276"/>
      <c r="AN83" s="276">
        <f t="shared" ref="AN83:AN85" si="89">SUM(AO83:AR83)</f>
        <v>0</v>
      </c>
      <c r="AO83" s="276"/>
      <c r="AP83" s="276"/>
      <c r="AQ83" s="276"/>
      <c r="AR83" s="276"/>
      <c r="AS83" s="243"/>
      <c r="AU83" s="279"/>
    </row>
    <row r="84" spans="1:50" ht="63" customHeight="1" x14ac:dyDescent="0.25">
      <c r="A84" s="243">
        <v>2</v>
      </c>
      <c r="B84" s="284" t="s">
        <v>684</v>
      </c>
      <c r="C84" s="56" t="s">
        <v>467</v>
      </c>
      <c r="D84" s="56" t="s">
        <v>685</v>
      </c>
      <c r="E84" s="56" t="s">
        <v>31</v>
      </c>
      <c r="F84" s="243">
        <v>7846242</v>
      </c>
      <c r="G84" s="243">
        <v>341</v>
      </c>
      <c r="H84" s="283" t="s">
        <v>686</v>
      </c>
      <c r="I84" s="243" t="s">
        <v>35</v>
      </c>
      <c r="J84" s="56" t="s">
        <v>687</v>
      </c>
      <c r="K84" s="56" t="s">
        <v>688</v>
      </c>
      <c r="L84" s="244">
        <v>5600</v>
      </c>
      <c r="M84" s="244">
        <v>6711</v>
      </c>
      <c r="N84" s="244">
        <v>319</v>
      </c>
      <c r="O84" s="244">
        <v>5000</v>
      </c>
      <c r="P84" s="244">
        <v>5000</v>
      </c>
      <c r="Q84" s="244">
        <v>400</v>
      </c>
      <c r="R84" s="244">
        <f t="shared" si="79"/>
        <v>600</v>
      </c>
      <c r="S84" s="276">
        <f t="shared" si="86"/>
        <v>400</v>
      </c>
      <c r="T84" s="276">
        <v>400</v>
      </c>
      <c r="U84" s="276"/>
      <c r="V84" s="276"/>
      <c r="W84" s="276"/>
      <c r="X84" s="256">
        <f t="shared" si="81"/>
        <v>0</v>
      </c>
      <c r="Y84" s="276">
        <f t="shared" si="87"/>
        <v>400</v>
      </c>
      <c r="Z84" s="276">
        <v>400</v>
      </c>
      <c r="AA84" s="276"/>
      <c r="AB84" s="276"/>
      <c r="AC84" s="276"/>
      <c r="AD84" s="277">
        <v>73</v>
      </c>
      <c r="AE84" s="277">
        <v>73</v>
      </c>
      <c r="AF84" s="277"/>
      <c r="AG84" s="277"/>
      <c r="AH84" s="277"/>
      <c r="AI84" s="276">
        <f t="shared" si="88"/>
        <v>0</v>
      </c>
      <c r="AJ84" s="276"/>
      <c r="AK84" s="276"/>
      <c r="AL84" s="276"/>
      <c r="AM84" s="276"/>
      <c r="AN84" s="276">
        <f t="shared" si="89"/>
        <v>0</v>
      </c>
      <c r="AO84" s="276"/>
      <c r="AP84" s="276"/>
      <c r="AQ84" s="276"/>
      <c r="AR84" s="276"/>
      <c r="AS84" s="243"/>
      <c r="AU84" s="279"/>
    </row>
    <row r="85" spans="1:50" ht="93" customHeight="1" x14ac:dyDescent="0.25">
      <c r="A85" s="243">
        <v>3</v>
      </c>
      <c r="B85" s="284" t="s">
        <v>689</v>
      </c>
      <c r="C85" s="56" t="s">
        <v>467</v>
      </c>
      <c r="D85" s="56" t="s">
        <v>690</v>
      </c>
      <c r="E85" s="56" t="s">
        <v>31</v>
      </c>
      <c r="F85" s="243">
        <v>7846243</v>
      </c>
      <c r="G85" s="243">
        <v>341</v>
      </c>
      <c r="H85" s="283" t="s">
        <v>691</v>
      </c>
      <c r="I85" s="243" t="s">
        <v>35</v>
      </c>
      <c r="J85" s="56" t="s">
        <v>692</v>
      </c>
      <c r="K85" s="56" t="s">
        <v>693</v>
      </c>
      <c r="L85" s="244">
        <v>6300</v>
      </c>
      <c r="M85" s="244">
        <v>6988</v>
      </c>
      <c r="N85" s="244">
        <v>344</v>
      </c>
      <c r="O85" s="244">
        <v>5000</v>
      </c>
      <c r="P85" s="244">
        <v>5000</v>
      </c>
      <c r="Q85" s="244">
        <v>1000</v>
      </c>
      <c r="R85" s="244">
        <f t="shared" si="79"/>
        <v>1300</v>
      </c>
      <c r="S85" s="276">
        <f t="shared" si="86"/>
        <v>1000</v>
      </c>
      <c r="T85" s="276">
        <v>1000</v>
      </c>
      <c r="U85" s="276"/>
      <c r="V85" s="276"/>
      <c r="W85" s="276"/>
      <c r="X85" s="256">
        <f t="shared" si="81"/>
        <v>0</v>
      </c>
      <c r="Y85" s="276">
        <f t="shared" si="87"/>
        <v>1000</v>
      </c>
      <c r="Z85" s="276">
        <v>1000</v>
      </c>
      <c r="AA85" s="276"/>
      <c r="AB85" s="276"/>
      <c r="AC85" s="276"/>
      <c r="AD85" s="277">
        <v>170</v>
      </c>
      <c r="AE85" s="277">
        <v>170</v>
      </c>
      <c r="AF85" s="277"/>
      <c r="AG85" s="277"/>
      <c r="AH85" s="277"/>
      <c r="AI85" s="276">
        <f t="shared" si="88"/>
        <v>0</v>
      </c>
      <c r="AJ85" s="276"/>
      <c r="AK85" s="276"/>
      <c r="AL85" s="276"/>
      <c r="AM85" s="276"/>
      <c r="AN85" s="276">
        <f t="shared" si="89"/>
        <v>0</v>
      </c>
      <c r="AO85" s="276"/>
      <c r="AP85" s="276"/>
      <c r="AQ85" s="276"/>
      <c r="AR85" s="276"/>
      <c r="AS85" s="243"/>
      <c r="AU85" s="279"/>
    </row>
    <row r="86" spans="1:50" s="115" customFormat="1" ht="87" customHeight="1" x14ac:dyDescent="0.25">
      <c r="A86" s="56">
        <v>4</v>
      </c>
      <c r="B86" s="284" t="s">
        <v>694</v>
      </c>
      <c r="C86" s="56" t="s">
        <v>467</v>
      </c>
      <c r="D86" s="56" t="s">
        <v>695</v>
      </c>
      <c r="E86" s="56" t="s">
        <v>31</v>
      </c>
      <c r="F86" s="243">
        <v>7873321</v>
      </c>
      <c r="G86" s="243">
        <v>361</v>
      </c>
      <c r="H86" s="283" t="s">
        <v>696</v>
      </c>
      <c r="I86" s="56" t="s">
        <v>35</v>
      </c>
      <c r="J86" s="56" t="s">
        <v>697</v>
      </c>
      <c r="K86" s="56" t="s">
        <v>698</v>
      </c>
      <c r="L86" s="244">
        <v>12900</v>
      </c>
      <c r="M86" s="244">
        <v>14299</v>
      </c>
      <c r="N86" s="244">
        <v>442</v>
      </c>
      <c r="O86" s="244">
        <v>10000</v>
      </c>
      <c r="P86" s="244">
        <v>10000</v>
      </c>
      <c r="Q86" s="244">
        <v>2900</v>
      </c>
      <c r="R86" s="244">
        <f t="shared" si="79"/>
        <v>2900</v>
      </c>
      <c r="S86" s="276">
        <f>SUM(T86:W86)</f>
        <v>2900</v>
      </c>
      <c r="T86" s="276">
        <v>2900</v>
      </c>
      <c r="U86" s="276"/>
      <c r="V86" s="276"/>
      <c r="W86" s="276"/>
      <c r="X86" s="256">
        <f t="shared" si="81"/>
        <v>0</v>
      </c>
      <c r="Y86" s="276">
        <f>SUM(Z86:AC86)</f>
        <v>2900</v>
      </c>
      <c r="Z86" s="276">
        <v>2900</v>
      </c>
      <c r="AA86" s="276"/>
      <c r="AB86" s="276"/>
      <c r="AC86" s="276"/>
      <c r="AD86" s="277">
        <v>1333</v>
      </c>
      <c r="AE86" s="277">
        <v>1333</v>
      </c>
      <c r="AF86" s="277"/>
      <c r="AG86" s="277"/>
      <c r="AH86" s="277"/>
      <c r="AI86" s="276">
        <f>SUM(AJ86:AM86)</f>
        <v>952</v>
      </c>
      <c r="AJ86" s="276">
        <v>952</v>
      </c>
      <c r="AK86" s="276"/>
      <c r="AL86" s="276"/>
      <c r="AM86" s="276"/>
      <c r="AN86" s="276">
        <f>SUM(AO86:AR86)</f>
        <v>952</v>
      </c>
      <c r="AO86" s="276">
        <v>952</v>
      </c>
      <c r="AP86" s="276"/>
      <c r="AQ86" s="276"/>
      <c r="AR86" s="276"/>
      <c r="AS86" s="56"/>
      <c r="AT86" s="278"/>
      <c r="AU86" s="279"/>
      <c r="AV86" s="280"/>
      <c r="AW86" s="280"/>
      <c r="AX86" s="280"/>
    </row>
    <row r="87" spans="1:50" s="306" customFormat="1" ht="39.75" customHeight="1" x14ac:dyDescent="0.25">
      <c r="A87" s="266" t="s">
        <v>699</v>
      </c>
      <c r="B87" s="265" t="s">
        <v>107</v>
      </c>
      <c r="C87" s="266"/>
      <c r="D87" s="266"/>
      <c r="E87" s="265"/>
      <c r="F87" s="243"/>
      <c r="G87" s="243"/>
      <c r="H87" s="266"/>
      <c r="I87" s="266"/>
      <c r="J87" s="266"/>
      <c r="K87" s="266"/>
      <c r="L87" s="255">
        <f t="shared" ref="L87:W87" si="90">L88+L96+L100+L107+L109+L114+L116+L147+L154+L163</f>
        <v>1323600</v>
      </c>
      <c r="M87" s="255">
        <f t="shared" si="90"/>
        <v>4151692</v>
      </c>
      <c r="N87" s="255">
        <f t="shared" si="90"/>
        <v>697589</v>
      </c>
      <c r="O87" s="255">
        <f t="shared" si="90"/>
        <v>95600</v>
      </c>
      <c r="P87" s="255">
        <f t="shared" si="90"/>
        <v>95600</v>
      </c>
      <c r="Q87" s="255">
        <f t="shared" si="90"/>
        <v>817050</v>
      </c>
      <c r="R87" s="255">
        <f t="shared" si="90"/>
        <v>585600</v>
      </c>
      <c r="S87" s="255">
        <f t="shared" si="90"/>
        <v>520320</v>
      </c>
      <c r="T87" s="255">
        <f t="shared" si="90"/>
        <v>71200</v>
      </c>
      <c r="U87" s="255">
        <f t="shared" si="90"/>
        <v>181120</v>
      </c>
      <c r="V87" s="255">
        <f t="shared" si="90"/>
        <v>268000</v>
      </c>
      <c r="W87" s="255">
        <f t="shared" si="90"/>
        <v>0</v>
      </c>
      <c r="X87" s="256">
        <f t="shared" si="81"/>
        <v>0</v>
      </c>
      <c r="Y87" s="255">
        <f t="shared" ref="Y87:AM87" si="91">Y88+Y96+Y100+Y107+Y109+Y114+Y116+Y147+Y154+Y163</f>
        <v>520320</v>
      </c>
      <c r="Z87" s="255">
        <f t="shared" si="91"/>
        <v>71200</v>
      </c>
      <c r="AA87" s="255">
        <f t="shared" si="91"/>
        <v>181120</v>
      </c>
      <c r="AB87" s="255">
        <f t="shared" si="91"/>
        <v>268000</v>
      </c>
      <c r="AC87" s="255">
        <f t="shared" si="91"/>
        <v>0</v>
      </c>
      <c r="AD87" s="255">
        <v>83038</v>
      </c>
      <c r="AE87" s="355">
        <v>32415</v>
      </c>
      <c r="AF87" s="355">
        <v>9111</v>
      </c>
      <c r="AG87" s="355">
        <v>41512</v>
      </c>
      <c r="AH87" s="355">
        <v>0</v>
      </c>
      <c r="AI87" s="255">
        <f t="shared" si="91"/>
        <v>47990</v>
      </c>
      <c r="AJ87" s="255">
        <f t="shared" si="91"/>
        <v>34069</v>
      </c>
      <c r="AK87" s="255">
        <f t="shared" si="91"/>
        <v>9448</v>
      </c>
      <c r="AL87" s="255">
        <f t="shared" si="91"/>
        <v>4473</v>
      </c>
      <c r="AM87" s="255">
        <f t="shared" si="91"/>
        <v>0</v>
      </c>
      <c r="AN87" s="255">
        <f t="shared" ref="AN87:AR87" si="92">AN88+AN96+AN100+AN107+AN109+AN114+AN116+AN147+AN154+AN163</f>
        <v>46856</v>
      </c>
      <c r="AO87" s="255">
        <f t="shared" si="92"/>
        <v>33975</v>
      </c>
      <c r="AP87" s="255">
        <f t="shared" si="92"/>
        <v>8755</v>
      </c>
      <c r="AQ87" s="255">
        <f t="shared" si="92"/>
        <v>3583</v>
      </c>
      <c r="AR87" s="255">
        <f t="shared" si="92"/>
        <v>543</v>
      </c>
      <c r="AS87" s="242"/>
      <c r="AT87" s="304"/>
      <c r="AU87" s="279"/>
      <c r="AV87" s="305"/>
      <c r="AW87" s="305"/>
      <c r="AX87" s="305"/>
    </row>
    <row r="88" spans="1:50" s="270" customFormat="1" ht="45.75" customHeight="1" x14ac:dyDescent="0.25">
      <c r="A88" s="264" t="s">
        <v>700</v>
      </c>
      <c r="B88" s="265" t="s">
        <v>28</v>
      </c>
      <c r="C88" s="266"/>
      <c r="D88" s="266"/>
      <c r="E88" s="265"/>
      <c r="F88" s="267"/>
      <c r="G88" s="267"/>
      <c r="H88" s="264"/>
      <c r="I88" s="264"/>
      <c r="J88" s="264"/>
      <c r="K88" s="264"/>
      <c r="L88" s="271">
        <f>SUM(L89:L95)</f>
        <v>36000</v>
      </c>
      <c r="M88" s="271">
        <f t="shared" ref="M88:X88" si="93">SUM(M89:M95)</f>
        <v>52642</v>
      </c>
      <c r="N88" s="271">
        <f t="shared" si="93"/>
        <v>15532</v>
      </c>
      <c r="O88" s="271">
        <f t="shared" si="93"/>
        <v>0</v>
      </c>
      <c r="P88" s="271">
        <f t="shared" si="93"/>
        <v>0</v>
      </c>
      <c r="Q88" s="271">
        <f t="shared" si="93"/>
        <v>24790</v>
      </c>
      <c r="R88" s="271">
        <f t="shared" si="93"/>
        <v>42200</v>
      </c>
      <c r="S88" s="271">
        <f t="shared" si="93"/>
        <v>25300</v>
      </c>
      <c r="T88" s="271">
        <f t="shared" si="93"/>
        <v>11300</v>
      </c>
      <c r="U88" s="271">
        <f t="shared" si="93"/>
        <v>14000</v>
      </c>
      <c r="V88" s="271">
        <f t="shared" si="93"/>
        <v>0</v>
      </c>
      <c r="W88" s="271">
        <f t="shared" si="93"/>
        <v>0</v>
      </c>
      <c r="X88" s="271">
        <f t="shared" si="93"/>
        <v>0</v>
      </c>
      <c r="Y88" s="271">
        <f t="shared" ref="Y88" si="94">SUM(Y89:Y95)</f>
        <v>25300</v>
      </c>
      <c r="Z88" s="271">
        <f t="shared" ref="Z88" si="95">SUM(Z89:Z95)</f>
        <v>11300</v>
      </c>
      <c r="AA88" s="271">
        <f t="shared" ref="AA88" si="96">SUM(AA89:AA95)</f>
        <v>14000</v>
      </c>
      <c r="AB88" s="271">
        <f t="shared" ref="AB88" si="97">SUM(AB89:AB95)</f>
        <v>0</v>
      </c>
      <c r="AC88" s="271">
        <f t="shared" ref="AC88" si="98">SUM(AC89:AC95)</f>
        <v>0</v>
      </c>
      <c r="AD88" s="271">
        <v>669</v>
      </c>
      <c r="AE88" s="271">
        <v>669</v>
      </c>
      <c r="AF88" s="271">
        <v>0</v>
      </c>
      <c r="AG88" s="271">
        <v>0</v>
      </c>
      <c r="AH88" s="271">
        <v>0</v>
      </c>
      <c r="AI88" s="271">
        <f t="shared" ref="AI88:AM88" si="99">SUM(AI89:AI95)</f>
        <v>3869</v>
      </c>
      <c r="AJ88" s="271">
        <f t="shared" si="99"/>
        <v>3869</v>
      </c>
      <c r="AK88" s="271">
        <f t="shared" si="99"/>
        <v>0</v>
      </c>
      <c r="AL88" s="271">
        <f t="shared" si="99"/>
        <v>0</v>
      </c>
      <c r="AM88" s="271">
        <f t="shared" si="99"/>
        <v>0</v>
      </c>
      <c r="AN88" s="271">
        <f t="shared" ref="AN88:AQ88" si="100">SUM(AN89:AN95)</f>
        <v>3869</v>
      </c>
      <c r="AO88" s="271">
        <f t="shared" si="100"/>
        <v>3869</v>
      </c>
      <c r="AP88" s="271">
        <f t="shared" si="100"/>
        <v>0</v>
      </c>
      <c r="AQ88" s="271">
        <f t="shared" si="100"/>
        <v>0</v>
      </c>
      <c r="AR88" s="271">
        <f t="shared" ref="AR88" si="101">SUM(AR89:AR95)</f>
        <v>0</v>
      </c>
      <c r="AS88" s="240"/>
      <c r="AT88" s="274"/>
      <c r="AU88" s="279"/>
      <c r="AV88" s="269"/>
      <c r="AW88" s="269"/>
      <c r="AX88" s="269"/>
    </row>
    <row r="89" spans="1:50" s="115" customFormat="1" ht="57.75" customHeight="1" x14ac:dyDescent="0.25">
      <c r="A89" s="56">
        <v>1</v>
      </c>
      <c r="B89" s="114" t="s">
        <v>702</v>
      </c>
      <c r="C89" s="56" t="s">
        <v>703</v>
      </c>
      <c r="D89" s="56" t="s">
        <v>33</v>
      </c>
      <c r="E89" s="56" t="s">
        <v>31</v>
      </c>
      <c r="F89" s="307">
        <v>7004686</v>
      </c>
      <c r="G89" s="308" t="s">
        <v>32</v>
      </c>
      <c r="H89" s="307" t="s">
        <v>704</v>
      </c>
      <c r="I89" s="113" t="s">
        <v>60</v>
      </c>
      <c r="J89" s="113" t="s">
        <v>705</v>
      </c>
      <c r="K89" s="56" t="s">
        <v>706</v>
      </c>
      <c r="L89" s="244">
        <v>36000</v>
      </c>
      <c r="M89" s="244">
        <v>40000</v>
      </c>
      <c r="N89" s="244">
        <v>4232</v>
      </c>
      <c r="O89" s="244"/>
      <c r="P89" s="244"/>
      <c r="Q89" s="244">
        <v>18000</v>
      </c>
      <c r="R89" s="244">
        <f t="shared" si="79"/>
        <v>36000</v>
      </c>
      <c r="S89" s="276">
        <f t="shared" ref="S89:S95" si="102">SUM(T89:W89)</f>
        <v>14000</v>
      </c>
      <c r="T89" s="276"/>
      <c r="U89" s="276">
        <v>14000</v>
      </c>
      <c r="V89" s="276"/>
      <c r="W89" s="276"/>
      <c r="X89" s="256">
        <f t="shared" si="81"/>
        <v>0</v>
      </c>
      <c r="Y89" s="276">
        <f t="shared" ref="Y89" si="103">SUM(Z89:AC89)</f>
        <v>14000</v>
      </c>
      <c r="Z89" s="276"/>
      <c r="AA89" s="276">
        <v>14000</v>
      </c>
      <c r="AB89" s="276"/>
      <c r="AC89" s="276"/>
      <c r="AD89" s="277">
        <v>0</v>
      </c>
      <c r="AE89" s="277"/>
      <c r="AF89" s="277"/>
      <c r="AG89" s="277"/>
      <c r="AH89" s="277"/>
      <c r="AI89" s="276">
        <f t="shared" ref="AI89" si="104">SUM(AJ89:AM89)</f>
        <v>0</v>
      </c>
      <c r="AJ89" s="276"/>
      <c r="AK89" s="276"/>
      <c r="AL89" s="276"/>
      <c r="AM89" s="276"/>
      <c r="AN89" s="276">
        <f t="shared" ref="AN89" si="105">SUM(AO89:AR89)</f>
        <v>0</v>
      </c>
      <c r="AO89" s="276"/>
      <c r="AP89" s="276"/>
      <c r="AQ89" s="276"/>
      <c r="AR89" s="276"/>
      <c r="AS89" s="56"/>
      <c r="AT89" s="278"/>
      <c r="AU89" s="279"/>
      <c r="AV89" s="280"/>
      <c r="AW89" s="280"/>
      <c r="AX89" s="280"/>
    </row>
    <row r="90" spans="1:50" s="115" customFormat="1" ht="57.75" customHeight="1" x14ac:dyDescent="0.25">
      <c r="A90" s="56">
        <v>2</v>
      </c>
      <c r="B90" s="114" t="s">
        <v>1051</v>
      </c>
      <c r="C90" s="56" t="s">
        <v>30</v>
      </c>
      <c r="D90" s="307" t="s">
        <v>83</v>
      </c>
      <c r="E90" s="56" t="s">
        <v>31</v>
      </c>
      <c r="F90" s="243">
        <v>7004686</v>
      </c>
      <c r="G90" s="275" t="s">
        <v>32</v>
      </c>
      <c r="H90" s="307" t="s">
        <v>1052</v>
      </c>
      <c r="I90" s="56" t="s">
        <v>60</v>
      </c>
      <c r="J90" s="56" t="s">
        <v>1053</v>
      </c>
      <c r="K90" s="56" t="s">
        <v>1054</v>
      </c>
      <c r="L90" s="114"/>
      <c r="M90" s="244">
        <v>1925</v>
      </c>
      <c r="N90" s="244">
        <v>1700</v>
      </c>
      <c r="O90" s="244"/>
      <c r="P90" s="244"/>
      <c r="Q90" s="244"/>
      <c r="R90" s="244"/>
      <c r="S90" s="276">
        <f>SUM(T90:W90)</f>
        <v>1700</v>
      </c>
      <c r="T90" s="276">
        <v>1700</v>
      </c>
      <c r="U90" s="276"/>
      <c r="V90" s="276"/>
      <c r="W90" s="276"/>
      <c r="X90" s="256">
        <f t="shared" si="81"/>
        <v>0</v>
      </c>
      <c r="Y90" s="276">
        <f>SUM(Z90:AC90)</f>
        <v>1700</v>
      </c>
      <c r="Z90" s="276">
        <v>1700</v>
      </c>
      <c r="AA90" s="276"/>
      <c r="AB90" s="276"/>
      <c r="AC90" s="276"/>
      <c r="AD90" s="277">
        <v>74</v>
      </c>
      <c r="AE90" s="277">
        <v>74</v>
      </c>
      <c r="AF90" s="277"/>
      <c r="AG90" s="277"/>
      <c r="AH90" s="277"/>
      <c r="AI90" s="276">
        <f>SUM(AJ90:AM90)</f>
        <v>600</v>
      </c>
      <c r="AJ90" s="276">
        <v>600</v>
      </c>
      <c r="AK90" s="276"/>
      <c r="AL90" s="276"/>
      <c r="AM90" s="276"/>
      <c r="AN90" s="276">
        <f>SUM(AO90:AR90)</f>
        <v>600</v>
      </c>
      <c r="AO90" s="276">
        <v>600</v>
      </c>
      <c r="AP90" s="276"/>
      <c r="AQ90" s="276"/>
      <c r="AR90" s="276"/>
      <c r="AS90" s="56"/>
      <c r="AT90" s="278"/>
      <c r="AU90" s="279"/>
      <c r="AV90" s="280"/>
      <c r="AW90" s="280"/>
      <c r="AX90" s="280"/>
    </row>
    <row r="91" spans="1:50" s="115" customFormat="1" ht="57.75" customHeight="1" x14ac:dyDescent="0.25">
      <c r="A91" s="56">
        <v>3</v>
      </c>
      <c r="B91" s="114" t="s">
        <v>1055</v>
      </c>
      <c r="C91" s="56" t="s">
        <v>30</v>
      </c>
      <c r="D91" s="307" t="s">
        <v>50</v>
      </c>
      <c r="E91" s="56" t="s">
        <v>31</v>
      </c>
      <c r="F91" s="243">
        <v>7004686</v>
      </c>
      <c r="G91" s="275" t="s">
        <v>32</v>
      </c>
      <c r="H91" s="307" t="s">
        <v>1052</v>
      </c>
      <c r="I91" s="56" t="s">
        <v>60</v>
      </c>
      <c r="J91" s="56" t="s">
        <v>1056</v>
      </c>
      <c r="K91" s="56" t="s">
        <v>1057</v>
      </c>
      <c r="L91" s="114"/>
      <c r="M91" s="244">
        <v>1938</v>
      </c>
      <c r="N91" s="244">
        <v>1700</v>
      </c>
      <c r="O91" s="244"/>
      <c r="P91" s="244"/>
      <c r="Q91" s="244"/>
      <c r="R91" s="244"/>
      <c r="S91" s="276">
        <f t="shared" si="102"/>
        <v>1700</v>
      </c>
      <c r="T91" s="276">
        <v>1700</v>
      </c>
      <c r="U91" s="276"/>
      <c r="V91" s="276"/>
      <c r="W91" s="276"/>
      <c r="X91" s="256">
        <f t="shared" si="81"/>
        <v>0</v>
      </c>
      <c r="Y91" s="276">
        <f t="shared" ref="Y91:Y95" si="106">SUM(Z91:AC91)</f>
        <v>1700</v>
      </c>
      <c r="Z91" s="276">
        <v>1700</v>
      </c>
      <c r="AA91" s="276"/>
      <c r="AB91" s="276"/>
      <c r="AC91" s="276"/>
      <c r="AD91" s="277">
        <v>74</v>
      </c>
      <c r="AE91" s="277">
        <v>74</v>
      </c>
      <c r="AF91" s="277"/>
      <c r="AG91" s="277"/>
      <c r="AH91" s="277"/>
      <c r="AI91" s="276">
        <f t="shared" ref="AI91:AI95" si="107">SUM(AJ91:AM91)</f>
        <v>603</v>
      </c>
      <c r="AJ91" s="276">
        <v>603</v>
      </c>
      <c r="AK91" s="276"/>
      <c r="AL91" s="276"/>
      <c r="AM91" s="276"/>
      <c r="AN91" s="276">
        <f t="shared" ref="AN91:AN95" si="108">SUM(AO91:AR91)</f>
        <v>603</v>
      </c>
      <c r="AO91" s="276">
        <v>603</v>
      </c>
      <c r="AP91" s="276"/>
      <c r="AQ91" s="276"/>
      <c r="AR91" s="276"/>
      <c r="AS91" s="56"/>
      <c r="AT91" s="278"/>
      <c r="AU91" s="279"/>
      <c r="AV91" s="280"/>
      <c r="AW91" s="280"/>
      <c r="AX91" s="280"/>
    </row>
    <row r="92" spans="1:50" s="115" customFormat="1" ht="57.75" customHeight="1" x14ac:dyDescent="0.25">
      <c r="A92" s="56">
        <v>4</v>
      </c>
      <c r="B92" s="114" t="s">
        <v>1058</v>
      </c>
      <c r="C92" s="56" t="s">
        <v>30</v>
      </c>
      <c r="D92" s="56" t="s">
        <v>33</v>
      </c>
      <c r="E92" s="56" t="s">
        <v>31</v>
      </c>
      <c r="F92" s="243">
        <v>7004686</v>
      </c>
      <c r="G92" s="275" t="s">
        <v>32</v>
      </c>
      <c r="H92" s="307" t="s">
        <v>1052</v>
      </c>
      <c r="I92" s="56" t="s">
        <v>60</v>
      </c>
      <c r="J92" s="56" t="s">
        <v>1059</v>
      </c>
      <c r="K92" s="56" t="s">
        <v>1060</v>
      </c>
      <c r="L92" s="114"/>
      <c r="M92" s="244">
        <v>1932</v>
      </c>
      <c r="N92" s="244">
        <v>1700</v>
      </c>
      <c r="O92" s="244"/>
      <c r="P92" s="244"/>
      <c r="Q92" s="244"/>
      <c r="R92" s="244"/>
      <c r="S92" s="276">
        <f t="shared" si="102"/>
        <v>1700</v>
      </c>
      <c r="T92" s="276">
        <v>1700</v>
      </c>
      <c r="U92" s="276"/>
      <c r="V92" s="276"/>
      <c r="W92" s="276"/>
      <c r="X92" s="256">
        <f t="shared" si="81"/>
        <v>0</v>
      </c>
      <c r="Y92" s="276">
        <f t="shared" si="106"/>
        <v>1700</v>
      </c>
      <c r="Z92" s="276">
        <v>1700</v>
      </c>
      <c r="AA92" s="276"/>
      <c r="AB92" s="276"/>
      <c r="AC92" s="276"/>
      <c r="AD92" s="277">
        <v>75</v>
      </c>
      <c r="AE92" s="277">
        <v>75</v>
      </c>
      <c r="AF92" s="277"/>
      <c r="AG92" s="277"/>
      <c r="AH92" s="277"/>
      <c r="AI92" s="276">
        <f t="shared" si="107"/>
        <v>607</v>
      </c>
      <c r="AJ92" s="276">
        <v>607</v>
      </c>
      <c r="AK92" s="276"/>
      <c r="AL92" s="276"/>
      <c r="AM92" s="276"/>
      <c r="AN92" s="276">
        <f t="shared" si="108"/>
        <v>607</v>
      </c>
      <c r="AO92" s="276">
        <v>607</v>
      </c>
      <c r="AP92" s="276"/>
      <c r="AQ92" s="276"/>
      <c r="AR92" s="276"/>
      <c r="AS92" s="56"/>
      <c r="AT92" s="278"/>
      <c r="AU92" s="279"/>
      <c r="AV92" s="280"/>
      <c r="AW92" s="280"/>
      <c r="AX92" s="280"/>
    </row>
    <row r="93" spans="1:50" s="115" customFormat="1" ht="57.75" customHeight="1" x14ac:dyDescent="0.25">
      <c r="A93" s="56">
        <v>5</v>
      </c>
      <c r="B93" s="114" t="s">
        <v>1126</v>
      </c>
      <c r="C93" s="56" t="s">
        <v>30</v>
      </c>
      <c r="D93" s="56" t="s">
        <v>1127</v>
      </c>
      <c r="E93" s="56" t="s">
        <v>31</v>
      </c>
      <c r="F93" s="243">
        <v>7004686</v>
      </c>
      <c r="G93" s="275" t="s">
        <v>32</v>
      </c>
      <c r="H93" s="283" t="s">
        <v>1128</v>
      </c>
      <c r="I93" s="56" t="s">
        <v>60</v>
      </c>
      <c r="J93" s="56" t="s">
        <v>1129</v>
      </c>
      <c r="K93" s="56" t="s">
        <v>1130</v>
      </c>
      <c r="L93" s="114"/>
      <c r="M93" s="244">
        <v>715</v>
      </c>
      <c r="N93" s="244">
        <v>700</v>
      </c>
      <c r="O93" s="244"/>
      <c r="P93" s="244"/>
      <c r="Q93" s="244">
        <v>790</v>
      </c>
      <c r="R93" s="244">
        <f>N93-P93</f>
        <v>700</v>
      </c>
      <c r="S93" s="276">
        <f t="shared" si="102"/>
        <v>700</v>
      </c>
      <c r="T93" s="276">
        <v>700</v>
      </c>
      <c r="U93" s="276"/>
      <c r="V93" s="276"/>
      <c r="W93" s="276"/>
      <c r="X93" s="256">
        <f t="shared" ref="X93:X95" si="109">Y93-S93</f>
        <v>0</v>
      </c>
      <c r="Y93" s="276">
        <f t="shared" si="106"/>
        <v>700</v>
      </c>
      <c r="Z93" s="276">
        <v>700</v>
      </c>
      <c r="AA93" s="276"/>
      <c r="AB93" s="276"/>
      <c r="AC93" s="276"/>
      <c r="AD93" s="277">
        <v>24</v>
      </c>
      <c r="AE93" s="277">
        <v>24</v>
      </c>
      <c r="AF93" s="277"/>
      <c r="AG93" s="277"/>
      <c r="AH93" s="277"/>
      <c r="AI93" s="276">
        <f t="shared" si="107"/>
        <v>0</v>
      </c>
      <c r="AJ93" s="276"/>
      <c r="AK93" s="276"/>
      <c r="AL93" s="276"/>
      <c r="AM93" s="276"/>
      <c r="AN93" s="276">
        <f t="shared" si="108"/>
        <v>0</v>
      </c>
      <c r="AO93" s="276"/>
      <c r="AP93" s="276"/>
      <c r="AQ93" s="276"/>
      <c r="AR93" s="276"/>
      <c r="AS93" s="56"/>
      <c r="AT93" s="278"/>
      <c r="AU93" s="279"/>
      <c r="AV93" s="280"/>
      <c r="AW93" s="280"/>
      <c r="AX93" s="280"/>
    </row>
    <row r="94" spans="1:50" s="115" customFormat="1" ht="57.75" customHeight="1" x14ac:dyDescent="0.25">
      <c r="A94" s="56">
        <v>6</v>
      </c>
      <c r="B94" s="114" t="s">
        <v>1131</v>
      </c>
      <c r="C94" s="56" t="s">
        <v>30</v>
      </c>
      <c r="D94" s="56" t="s">
        <v>701</v>
      </c>
      <c r="E94" s="56" t="s">
        <v>31</v>
      </c>
      <c r="F94" s="243">
        <v>7004686</v>
      </c>
      <c r="G94" s="275" t="s">
        <v>32</v>
      </c>
      <c r="H94" s="283" t="s">
        <v>1132</v>
      </c>
      <c r="I94" s="56" t="s">
        <v>60</v>
      </c>
      <c r="J94" s="56" t="s">
        <v>1133</v>
      </c>
      <c r="K94" s="56" t="s">
        <v>1134</v>
      </c>
      <c r="L94" s="114"/>
      <c r="M94" s="244">
        <v>3796</v>
      </c>
      <c r="N94" s="244">
        <v>3400</v>
      </c>
      <c r="O94" s="244"/>
      <c r="P94" s="244"/>
      <c r="Q94" s="244">
        <v>3700</v>
      </c>
      <c r="R94" s="244">
        <f>N94-P94</f>
        <v>3400</v>
      </c>
      <c r="S94" s="276">
        <f t="shared" si="102"/>
        <v>3400</v>
      </c>
      <c r="T94" s="276">
        <v>3400</v>
      </c>
      <c r="U94" s="276"/>
      <c r="V94" s="276"/>
      <c r="W94" s="276"/>
      <c r="X94" s="256">
        <f t="shared" si="109"/>
        <v>0</v>
      </c>
      <c r="Y94" s="276">
        <f t="shared" si="106"/>
        <v>3400</v>
      </c>
      <c r="Z94" s="276">
        <v>3400</v>
      </c>
      <c r="AA94" s="276"/>
      <c r="AB94" s="276"/>
      <c r="AC94" s="276"/>
      <c r="AD94" s="277">
        <v>299</v>
      </c>
      <c r="AE94" s="277">
        <v>299</v>
      </c>
      <c r="AF94" s="277"/>
      <c r="AG94" s="277"/>
      <c r="AH94" s="277"/>
      <c r="AI94" s="276">
        <f t="shared" si="107"/>
        <v>1321</v>
      </c>
      <c r="AJ94" s="276">
        <v>1321</v>
      </c>
      <c r="AK94" s="276"/>
      <c r="AL94" s="276"/>
      <c r="AM94" s="276"/>
      <c r="AN94" s="276">
        <f t="shared" si="108"/>
        <v>1321</v>
      </c>
      <c r="AO94" s="276">
        <v>1321</v>
      </c>
      <c r="AP94" s="276"/>
      <c r="AQ94" s="276"/>
      <c r="AR94" s="276"/>
      <c r="AS94" s="56"/>
      <c r="AT94" s="278"/>
      <c r="AU94" s="279"/>
      <c r="AV94" s="280"/>
      <c r="AW94" s="280"/>
      <c r="AX94" s="280"/>
    </row>
    <row r="95" spans="1:50" s="115" customFormat="1" ht="57.75" customHeight="1" x14ac:dyDescent="0.25">
      <c r="A95" s="56">
        <v>7</v>
      </c>
      <c r="B95" s="114" t="s">
        <v>1135</v>
      </c>
      <c r="C95" s="56" t="s">
        <v>30</v>
      </c>
      <c r="D95" s="56" t="s">
        <v>33</v>
      </c>
      <c r="E95" s="56" t="s">
        <v>31</v>
      </c>
      <c r="F95" s="243">
        <v>7004686</v>
      </c>
      <c r="G95" s="275" t="s">
        <v>32</v>
      </c>
      <c r="H95" s="283" t="s">
        <v>1136</v>
      </c>
      <c r="I95" s="56" t="s">
        <v>60</v>
      </c>
      <c r="J95" s="56" t="s">
        <v>1137</v>
      </c>
      <c r="K95" s="56" t="s">
        <v>1138</v>
      </c>
      <c r="L95" s="114"/>
      <c r="M95" s="244">
        <v>2336</v>
      </c>
      <c r="N95" s="244">
        <v>2100</v>
      </c>
      <c r="O95" s="244"/>
      <c r="P95" s="244"/>
      <c r="Q95" s="244">
        <v>2300</v>
      </c>
      <c r="R95" s="244">
        <f>N95-P95</f>
        <v>2100</v>
      </c>
      <c r="S95" s="276">
        <f t="shared" si="102"/>
        <v>2100</v>
      </c>
      <c r="T95" s="276">
        <v>2100</v>
      </c>
      <c r="U95" s="276"/>
      <c r="V95" s="276"/>
      <c r="W95" s="276"/>
      <c r="X95" s="256">
        <f t="shared" si="109"/>
        <v>0</v>
      </c>
      <c r="Y95" s="276">
        <f t="shared" si="106"/>
        <v>2100</v>
      </c>
      <c r="Z95" s="276">
        <v>2100</v>
      </c>
      <c r="AA95" s="276"/>
      <c r="AB95" s="276"/>
      <c r="AC95" s="276"/>
      <c r="AD95" s="277">
        <v>123</v>
      </c>
      <c r="AE95" s="277">
        <v>123</v>
      </c>
      <c r="AF95" s="277"/>
      <c r="AG95" s="277"/>
      <c r="AH95" s="277"/>
      <c r="AI95" s="276">
        <f t="shared" si="107"/>
        <v>738</v>
      </c>
      <c r="AJ95" s="276">
        <v>738</v>
      </c>
      <c r="AK95" s="276"/>
      <c r="AL95" s="276"/>
      <c r="AM95" s="276"/>
      <c r="AN95" s="276">
        <f t="shared" si="108"/>
        <v>738</v>
      </c>
      <c r="AO95" s="276">
        <v>738</v>
      </c>
      <c r="AP95" s="276"/>
      <c r="AQ95" s="276"/>
      <c r="AR95" s="276"/>
      <c r="AS95" s="56"/>
      <c r="AT95" s="278"/>
      <c r="AU95" s="279"/>
      <c r="AV95" s="280"/>
      <c r="AW95" s="280"/>
      <c r="AX95" s="280"/>
    </row>
    <row r="96" spans="1:50" s="270" customFormat="1" ht="45.75" customHeight="1" x14ac:dyDescent="0.25">
      <c r="A96" s="264" t="s">
        <v>707</v>
      </c>
      <c r="B96" s="281" t="s">
        <v>450</v>
      </c>
      <c r="C96" s="266"/>
      <c r="D96" s="266"/>
      <c r="E96" s="282"/>
      <c r="F96" s="267"/>
      <c r="G96" s="267"/>
      <c r="H96" s="264"/>
      <c r="I96" s="264"/>
      <c r="J96" s="264"/>
      <c r="K96" s="264"/>
      <c r="L96" s="271">
        <f>SUM(L97:L99)</f>
        <v>14600</v>
      </c>
      <c r="M96" s="271">
        <f t="shared" ref="M96:W96" si="110">SUM(M97:M99)</f>
        <v>15738</v>
      </c>
      <c r="N96" s="271">
        <f t="shared" si="110"/>
        <v>279</v>
      </c>
      <c r="O96" s="272">
        <f t="shared" si="110"/>
        <v>0</v>
      </c>
      <c r="P96" s="272">
        <f t="shared" si="110"/>
        <v>0</v>
      </c>
      <c r="Q96" s="271">
        <f t="shared" si="110"/>
        <v>13000</v>
      </c>
      <c r="R96" s="244"/>
      <c r="S96" s="272">
        <f t="shared" si="110"/>
        <v>13000</v>
      </c>
      <c r="T96" s="272">
        <f t="shared" si="110"/>
        <v>3500</v>
      </c>
      <c r="U96" s="272">
        <f t="shared" si="110"/>
        <v>9500</v>
      </c>
      <c r="V96" s="272">
        <f t="shared" si="110"/>
        <v>0</v>
      </c>
      <c r="W96" s="272">
        <f t="shared" si="110"/>
        <v>0</v>
      </c>
      <c r="X96" s="256">
        <f t="shared" si="81"/>
        <v>0</v>
      </c>
      <c r="Y96" s="272">
        <f t="shared" ref="Y96:AC96" si="111">SUM(Y97:Y99)</f>
        <v>13000</v>
      </c>
      <c r="Z96" s="272">
        <f t="shared" si="111"/>
        <v>3500</v>
      </c>
      <c r="AA96" s="272">
        <f t="shared" si="111"/>
        <v>9500</v>
      </c>
      <c r="AB96" s="272">
        <f t="shared" si="111"/>
        <v>0</v>
      </c>
      <c r="AC96" s="272">
        <f t="shared" si="111"/>
        <v>0</v>
      </c>
      <c r="AD96" s="273">
        <v>0</v>
      </c>
      <c r="AE96" s="273">
        <v>0</v>
      </c>
      <c r="AF96" s="273">
        <v>0</v>
      </c>
      <c r="AG96" s="273">
        <v>0</v>
      </c>
      <c r="AH96" s="273">
        <v>0</v>
      </c>
      <c r="AI96" s="272">
        <f t="shared" ref="AI96:AM96" si="112">SUM(AI97:AI99)</f>
        <v>0</v>
      </c>
      <c r="AJ96" s="272">
        <f t="shared" si="112"/>
        <v>0</v>
      </c>
      <c r="AK96" s="272">
        <f t="shared" si="112"/>
        <v>0</v>
      </c>
      <c r="AL96" s="272">
        <f t="shared" si="112"/>
        <v>0</v>
      </c>
      <c r="AM96" s="272">
        <f t="shared" si="112"/>
        <v>0</v>
      </c>
      <c r="AN96" s="272">
        <f t="shared" ref="AN96:AR96" si="113">SUM(AN97:AN99)</f>
        <v>0</v>
      </c>
      <c r="AO96" s="272">
        <f t="shared" si="113"/>
        <v>0</v>
      </c>
      <c r="AP96" s="272">
        <f t="shared" si="113"/>
        <v>0</v>
      </c>
      <c r="AQ96" s="272">
        <f t="shared" si="113"/>
        <v>0</v>
      </c>
      <c r="AR96" s="272">
        <f t="shared" si="113"/>
        <v>0</v>
      </c>
      <c r="AS96" s="240"/>
      <c r="AT96" s="274"/>
      <c r="AU96" s="279"/>
      <c r="AV96" s="269"/>
      <c r="AW96" s="269"/>
      <c r="AX96" s="269"/>
    </row>
    <row r="97" spans="1:50" s="115" customFormat="1" ht="48" customHeight="1" x14ac:dyDescent="0.25">
      <c r="A97" s="56">
        <v>1</v>
      </c>
      <c r="B97" s="114" t="s">
        <v>708</v>
      </c>
      <c r="C97" s="56" t="s">
        <v>56</v>
      </c>
      <c r="D97" s="307" t="s">
        <v>50</v>
      </c>
      <c r="E97" s="282" t="s">
        <v>31</v>
      </c>
      <c r="F97" s="307">
        <v>7004692</v>
      </c>
      <c r="G97" s="308" t="s">
        <v>57</v>
      </c>
      <c r="H97" s="56" t="s">
        <v>709</v>
      </c>
      <c r="I97" s="113" t="s">
        <v>60</v>
      </c>
      <c r="J97" s="113" t="s">
        <v>710</v>
      </c>
      <c r="K97" s="56" t="s">
        <v>866</v>
      </c>
      <c r="L97" s="244">
        <v>3300</v>
      </c>
      <c r="M97" s="244">
        <v>3202</v>
      </c>
      <c r="N97" s="244">
        <v>152</v>
      </c>
      <c r="O97" s="244"/>
      <c r="P97" s="244"/>
      <c r="Q97" s="244">
        <v>2700</v>
      </c>
      <c r="R97" s="244">
        <f t="shared" si="79"/>
        <v>3300</v>
      </c>
      <c r="S97" s="276">
        <f t="shared" ref="S97:S99" si="114">SUM(T97:W97)</f>
        <v>2700</v>
      </c>
      <c r="T97" s="276">
        <v>2700</v>
      </c>
      <c r="U97" s="276"/>
      <c r="V97" s="276"/>
      <c r="W97" s="276"/>
      <c r="X97" s="256">
        <f t="shared" si="81"/>
        <v>0</v>
      </c>
      <c r="Y97" s="276">
        <f t="shared" ref="Y97:Y99" si="115">SUM(Z97:AC97)</f>
        <v>2700</v>
      </c>
      <c r="Z97" s="276">
        <v>2700</v>
      </c>
      <c r="AA97" s="276"/>
      <c r="AB97" s="276"/>
      <c r="AC97" s="276"/>
      <c r="AD97" s="277">
        <v>0</v>
      </c>
      <c r="AE97" s="277"/>
      <c r="AF97" s="277"/>
      <c r="AG97" s="277"/>
      <c r="AH97" s="277"/>
      <c r="AI97" s="276">
        <f t="shared" ref="AI97:AI99" si="116">SUM(AJ97:AM97)</f>
        <v>0</v>
      </c>
      <c r="AJ97" s="276"/>
      <c r="AK97" s="276"/>
      <c r="AL97" s="276"/>
      <c r="AM97" s="276"/>
      <c r="AN97" s="276">
        <f t="shared" ref="AN97:AN99" si="117">SUM(AO97:AR97)</f>
        <v>0</v>
      </c>
      <c r="AO97" s="276"/>
      <c r="AP97" s="276"/>
      <c r="AQ97" s="276"/>
      <c r="AR97" s="276"/>
      <c r="AS97" s="56"/>
      <c r="AT97" s="278"/>
      <c r="AU97" s="279"/>
      <c r="AV97" s="280"/>
      <c r="AW97" s="280"/>
      <c r="AX97" s="280"/>
    </row>
    <row r="98" spans="1:50" s="115" customFormat="1" ht="48" customHeight="1" x14ac:dyDescent="0.25">
      <c r="A98" s="56">
        <v>2</v>
      </c>
      <c r="B98" s="114" t="s">
        <v>711</v>
      </c>
      <c r="C98" s="56" t="s">
        <v>56</v>
      </c>
      <c r="D98" s="56" t="s">
        <v>83</v>
      </c>
      <c r="E98" s="282" t="s">
        <v>31</v>
      </c>
      <c r="F98" s="307">
        <v>7004692</v>
      </c>
      <c r="G98" s="308" t="s">
        <v>57</v>
      </c>
      <c r="H98" s="56" t="s">
        <v>709</v>
      </c>
      <c r="I98" s="113" t="s">
        <v>60</v>
      </c>
      <c r="J98" s="113" t="s">
        <v>712</v>
      </c>
      <c r="K98" s="56" t="s">
        <v>865</v>
      </c>
      <c r="L98" s="244">
        <v>1000</v>
      </c>
      <c r="M98" s="244">
        <v>1100</v>
      </c>
      <c r="N98" s="244">
        <v>41</v>
      </c>
      <c r="O98" s="244"/>
      <c r="P98" s="244"/>
      <c r="Q98" s="244">
        <v>800</v>
      </c>
      <c r="R98" s="244">
        <f t="shared" si="79"/>
        <v>1000</v>
      </c>
      <c r="S98" s="276">
        <f t="shared" si="114"/>
        <v>800</v>
      </c>
      <c r="T98" s="276">
        <v>800</v>
      </c>
      <c r="U98" s="276"/>
      <c r="V98" s="276"/>
      <c r="W98" s="276"/>
      <c r="X98" s="256">
        <f t="shared" si="81"/>
        <v>0</v>
      </c>
      <c r="Y98" s="276">
        <f t="shared" si="115"/>
        <v>800</v>
      </c>
      <c r="Z98" s="276">
        <v>800</v>
      </c>
      <c r="AA98" s="276"/>
      <c r="AB98" s="276"/>
      <c r="AC98" s="276"/>
      <c r="AD98" s="277">
        <v>0</v>
      </c>
      <c r="AE98" s="277"/>
      <c r="AF98" s="277"/>
      <c r="AG98" s="277"/>
      <c r="AH98" s="277"/>
      <c r="AI98" s="276">
        <f t="shared" si="116"/>
        <v>0</v>
      </c>
      <c r="AJ98" s="276"/>
      <c r="AK98" s="276"/>
      <c r="AL98" s="276"/>
      <c r="AM98" s="276"/>
      <c r="AN98" s="276">
        <f t="shared" si="117"/>
        <v>0</v>
      </c>
      <c r="AO98" s="276"/>
      <c r="AP98" s="276"/>
      <c r="AQ98" s="276"/>
      <c r="AR98" s="276"/>
      <c r="AS98" s="56"/>
      <c r="AT98" s="278"/>
      <c r="AU98" s="279"/>
      <c r="AV98" s="280"/>
      <c r="AW98" s="280"/>
      <c r="AX98" s="280"/>
    </row>
    <row r="99" spans="1:50" s="115" customFormat="1" ht="49.5" x14ac:dyDescent="0.25">
      <c r="A99" s="56">
        <v>3</v>
      </c>
      <c r="B99" s="114" t="s">
        <v>713</v>
      </c>
      <c r="C99" s="56" t="s">
        <v>56</v>
      </c>
      <c r="D99" s="56" t="s">
        <v>714</v>
      </c>
      <c r="E99" s="282" t="s">
        <v>31</v>
      </c>
      <c r="F99" s="307">
        <v>7004692</v>
      </c>
      <c r="G99" s="308" t="s">
        <v>57</v>
      </c>
      <c r="H99" s="56" t="s">
        <v>458</v>
      </c>
      <c r="I99" s="113" t="s">
        <v>95</v>
      </c>
      <c r="J99" s="113" t="s">
        <v>715</v>
      </c>
      <c r="K99" s="56" t="s">
        <v>900</v>
      </c>
      <c r="L99" s="244">
        <v>10300</v>
      </c>
      <c r="M99" s="244">
        <v>11436</v>
      </c>
      <c r="N99" s="244">
        <v>86</v>
      </c>
      <c r="O99" s="244"/>
      <c r="P99" s="244"/>
      <c r="Q99" s="244">
        <v>9500</v>
      </c>
      <c r="R99" s="244">
        <f t="shared" si="79"/>
        <v>10300</v>
      </c>
      <c r="S99" s="276">
        <f t="shared" si="114"/>
        <v>9500</v>
      </c>
      <c r="T99" s="276"/>
      <c r="U99" s="276">
        <v>9500</v>
      </c>
      <c r="V99" s="276"/>
      <c r="W99" s="276"/>
      <c r="X99" s="256">
        <f t="shared" si="81"/>
        <v>0</v>
      </c>
      <c r="Y99" s="276">
        <f t="shared" si="115"/>
        <v>9500</v>
      </c>
      <c r="Z99" s="276"/>
      <c r="AA99" s="276">
        <v>9500</v>
      </c>
      <c r="AB99" s="276"/>
      <c r="AC99" s="276"/>
      <c r="AD99" s="277">
        <v>0</v>
      </c>
      <c r="AE99" s="277"/>
      <c r="AF99" s="277"/>
      <c r="AG99" s="277"/>
      <c r="AH99" s="277"/>
      <c r="AI99" s="276">
        <f t="shared" si="116"/>
        <v>0</v>
      </c>
      <c r="AJ99" s="276"/>
      <c r="AK99" s="276"/>
      <c r="AL99" s="276"/>
      <c r="AM99" s="276"/>
      <c r="AN99" s="276">
        <f t="shared" si="117"/>
        <v>0</v>
      </c>
      <c r="AO99" s="276"/>
      <c r="AP99" s="276"/>
      <c r="AQ99" s="276"/>
      <c r="AR99" s="276"/>
      <c r="AS99" s="56"/>
      <c r="AT99" s="278"/>
      <c r="AU99" s="279"/>
      <c r="AV99" s="280"/>
      <c r="AW99" s="280"/>
      <c r="AX99" s="280"/>
    </row>
    <row r="100" spans="1:50" s="115" customFormat="1" ht="65.25" customHeight="1" x14ac:dyDescent="0.25">
      <c r="A100" s="264" t="s">
        <v>716</v>
      </c>
      <c r="B100" s="281" t="s">
        <v>465</v>
      </c>
      <c r="C100" s="56"/>
      <c r="D100" s="56"/>
      <c r="E100" s="282"/>
      <c r="F100" s="307"/>
      <c r="G100" s="308"/>
      <c r="H100" s="56"/>
      <c r="I100" s="113"/>
      <c r="J100" s="113"/>
      <c r="K100" s="56"/>
      <c r="L100" s="271">
        <f>SUM(L101:L106)</f>
        <v>27800</v>
      </c>
      <c r="M100" s="271">
        <f t="shared" ref="M100:AR100" si="118">SUM(M101:M106)</f>
        <v>51869</v>
      </c>
      <c r="N100" s="271">
        <f t="shared" si="118"/>
        <v>20801</v>
      </c>
      <c r="O100" s="271">
        <f t="shared" si="118"/>
        <v>0</v>
      </c>
      <c r="P100" s="271">
        <f t="shared" si="118"/>
        <v>0</v>
      </c>
      <c r="Q100" s="271">
        <f t="shared" si="118"/>
        <v>22000</v>
      </c>
      <c r="R100" s="271">
        <f t="shared" si="118"/>
        <v>35300</v>
      </c>
      <c r="S100" s="271">
        <f t="shared" si="118"/>
        <v>20800</v>
      </c>
      <c r="T100" s="271">
        <f t="shared" si="118"/>
        <v>0</v>
      </c>
      <c r="U100" s="271">
        <f t="shared" si="118"/>
        <v>0</v>
      </c>
      <c r="V100" s="271">
        <f t="shared" si="118"/>
        <v>20800</v>
      </c>
      <c r="W100" s="271">
        <f t="shared" si="118"/>
        <v>0</v>
      </c>
      <c r="X100" s="271">
        <f t="shared" si="118"/>
        <v>4000</v>
      </c>
      <c r="Y100" s="271">
        <f t="shared" si="118"/>
        <v>24800</v>
      </c>
      <c r="Z100" s="271">
        <f t="shared" si="118"/>
        <v>0</v>
      </c>
      <c r="AA100" s="271">
        <f t="shared" si="118"/>
        <v>0</v>
      </c>
      <c r="AB100" s="271">
        <f t="shared" si="118"/>
        <v>24800</v>
      </c>
      <c r="AC100" s="271">
        <f t="shared" si="118"/>
        <v>0</v>
      </c>
      <c r="AD100" s="271">
        <v>6455</v>
      </c>
      <c r="AE100" s="271">
        <v>0</v>
      </c>
      <c r="AF100" s="271">
        <v>0</v>
      </c>
      <c r="AG100" s="271">
        <v>6455</v>
      </c>
      <c r="AH100" s="271">
        <v>0</v>
      </c>
      <c r="AI100" s="271">
        <f t="shared" si="118"/>
        <v>0</v>
      </c>
      <c r="AJ100" s="271">
        <f t="shared" si="118"/>
        <v>0</v>
      </c>
      <c r="AK100" s="271">
        <f t="shared" si="118"/>
        <v>0</v>
      </c>
      <c r="AL100" s="271">
        <f t="shared" si="118"/>
        <v>0</v>
      </c>
      <c r="AM100" s="271">
        <f t="shared" si="118"/>
        <v>0</v>
      </c>
      <c r="AN100" s="271">
        <f t="shared" si="118"/>
        <v>0</v>
      </c>
      <c r="AO100" s="271">
        <f t="shared" si="118"/>
        <v>0</v>
      </c>
      <c r="AP100" s="271">
        <f t="shared" si="118"/>
        <v>0</v>
      </c>
      <c r="AQ100" s="271">
        <f t="shared" si="118"/>
        <v>0</v>
      </c>
      <c r="AR100" s="271">
        <f t="shared" si="118"/>
        <v>0</v>
      </c>
      <c r="AS100" s="56"/>
      <c r="AT100" s="278"/>
      <c r="AU100" s="279"/>
      <c r="AV100" s="280"/>
      <c r="AW100" s="280"/>
      <c r="AX100" s="280"/>
    </row>
    <row r="101" spans="1:50" s="115" customFormat="1" ht="54.75" customHeight="1" x14ac:dyDescent="0.25">
      <c r="A101" s="56">
        <v>1</v>
      </c>
      <c r="B101" s="114" t="s">
        <v>717</v>
      </c>
      <c r="C101" s="56" t="s">
        <v>467</v>
      </c>
      <c r="D101" s="56" t="s">
        <v>33</v>
      </c>
      <c r="E101" s="282" t="s">
        <v>31</v>
      </c>
      <c r="F101" s="307">
        <v>7900084</v>
      </c>
      <c r="G101" s="275" t="s">
        <v>64</v>
      </c>
      <c r="H101" s="56" t="s">
        <v>718</v>
      </c>
      <c r="I101" s="113" t="s">
        <v>95</v>
      </c>
      <c r="J101" s="113" t="s">
        <v>719</v>
      </c>
      <c r="K101" s="56" t="s">
        <v>897</v>
      </c>
      <c r="L101" s="244">
        <v>3100</v>
      </c>
      <c r="M101" s="244">
        <v>3471</v>
      </c>
      <c r="N101" s="244">
        <v>242</v>
      </c>
      <c r="O101" s="244"/>
      <c r="P101" s="244"/>
      <c r="Q101" s="244">
        <v>2000</v>
      </c>
      <c r="R101" s="244">
        <f t="shared" si="79"/>
        <v>3100</v>
      </c>
      <c r="S101" s="276">
        <f t="shared" ref="S101" si="119">SUM(T101:W101)</f>
        <v>2000</v>
      </c>
      <c r="T101" s="276"/>
      <c r="U101" s="276"/>
      <c r="V101" s="276">
        <v>2000</v>
      </c>
      <c r="W101" s="276"/>
      <c r="X101" s="256">
        <f t="shared" si="81"/>
        <v>0</v>
      </c>
      <c r="Y101" s="276">
        <f t="shared" ref="Y101:Y106" si="120">SUM(Z101:AC101)</f>
        <v>2000</v>
      </c>
      <c r="Z101" s="276"/>
      <c r="AA101" s="276"/>
      <c r="AB101" s="276">
        <v>2000</v>
      </c>
      <c r="AC101" s="276"/>
      <c r="AD101" s="277">
        <v>784</v>
      </c>
      <c r="AE101" s="277"/>
      <c r="AF101" s="277"/>
      <c r="AG101" s="277">
        <v>784</v>
      </c>
      <c r="AH101" s="277"/>
      <c r="AI101" s="276">
        <f t="shared" ref="AI101:AI106" si="121">SUM(AJ101:AM101)</f>
        <v>0</v>
      </c>
      <c r="AJ101" s="276"/>
      <c r="AK101" s="276"/>
      <c r="AL101" s="276"/>
      <c r="AM101" s="276"/>
      <c r="AN101" s="276">
        <f t="shared" ref="AN101:AN106" si="122">SUM(AO101:AR101)</f>
        <v>0</v>
      </c>
      <c r="AO101" s="276"/>
      <c r="AP101" s="276"/>
      <c r="AQ101" s="276"/>
      <c r="AR101" s="276"/>
      <c r="AS101" s="56"/>
      <c r="AT101" s="278"/>
      <c r="AU101" s="279"/>
      <c r="AV101" s="280"/>
      <c r="AW101" s="280"/>
      <c r="AX101" s="280"/>
    </row>
    <row r="102" spans="1:50" s="115" customFormat="1" ht="54.75" customHeight="1" x14ac:dyDescent="0.25">
      <c r="A102" s="56">
        <v>2</v>
      </c>
      <c r="B102" s="114" t="s">
        <v>967</v>
      </c>
      <c r="C102" s="56" t="s">
        <v>467</v>
      </c>
      <c r="D102" s="307" t="s">
        <v>50</v>
      </c>
      <c r="E102" s="282" t="s">
        <v>31</v>
      </c>
      <c r="F102" s="307">
        <v>7917422</v>
      </c>
      <c r="G102" s="275" t="s">
        <v>64</v>
      </c>
      <c r="H102" s="56" t="s">
        <v>968</v>
      </c>
      <c r="I102" s="113" t="s">
        <v>95</v>
      </c>
      <c r="J102" s="113" t="s">
        <v>969</v>
      </c>
      <c r="K102" s="56" t="s">
        <v>970</v>
      </c>
      <c r="L102" s="244">
        <v>18000</v>
      </c>
      <c r="M102" s="244">
        <v>21169</v>
      </c>
      <c r="N102" s="244">
        <v>2859</v>
      </c>
      <c r="O102" s="244"/>
      <c r="P102" s="244"/>
      <c r="Q102" s="244">
        <v>6000</v>
      </c>
      <c r="R102" s="244">
        <f t="shared" si="79"/>
        <v>18000</v>
      </c>
      <c r="S102" s="276">
        <f t="shared" ref="S102:S106" si="123">SUM(T102:W102)</f>
        <v>6000</v>
      </c>
      <c r="T102" s="276"/>
      <c r="U102" s="276"/>
      <c r="V102" s="276">
        <v>6000</v>
      </c>
      <c r="W102" s="276"/>
      <c r="X102" s="256">
        <f t="shared" si="81"/>
        <v>0</v>
      </c>
      <c r="Y102" s="276">
        <f t="shared" si="120"/>
        <v>6000</v>
      </c>
      <c r="Z102" s="276"/>
      <c r="AA102" s="276"/>
      <c r="AB102" s="276">
        <v>6000</v>
      </c>
      <c r="AC102" s="276"/>
      <c r="AD102" s="277">
        <v>2</v>
      </c>
      <c r="AE102" s="277"/>
      <c r="AF102" s="277"/>
      <c r="AG102" s="277">
        <v>2</v>
      </c>
      <c r="AH102" s="277"/>
      <c r="AI102" s="276">
        <f t="shared" si="121"/>
        <v>0</v>
      </c>
      <c r="AJ102" s="276"/>
      <c r="AK102" s="276"/>
      <c r="AL102" s="276"/>
      <c r="AM102" s="276"/>
      <c r="AN102" s="276">
        <f t="shared" si="122"/>
        <v>0</v>
      </c>
      <c r="AO102" s="276"/>
      <c r="AP102" s="276"/>
      <c r="AQ102" s="276"/>
      <c r="AR102" s="276"/>
      <c r="AS102" s="56"/>
      <c r="AT102" s="278"/>
      <c r="AU102" s="279"/>
      <c r="AV102" s="280"/>
      <c r="AW102" s="280"/>
      <c r="AX102" s="280"/>
    </row>
    <row r="103" spans="1:50" s="115" customFormat="1" ht="54.75" customHeight="1" x14ac:dyDescent="0.25">
      <c r="A103" s="56">
        <v>3</v>
      </c>
      <c r="B103" s="114" t="s">
        <v>1061</v>
      </c>
      <c r="C103" s="56" t="s">
        <v>467</v>
      </c>
      <c r="D103" s="56" t="s">
        <v>33</v>
      </c>
      <c r="E103" s="282" t="s">
        <v>31</v>
      </c>
      <c r="F103" s="307">
        <v>7900083</v>
      </c>
      <c r="G103" s="275" t="s">
        <v>64</v>
      </c>
      <c r="H103" s="56" t="s">
        <v>1062</v>
      </c>
      <c r="I103" s="113" t="s">
        <v>95</v>
      </c>
      <c r="J103" s="113" t="s">
        <v>1063</v>
      </c>
      <c r="K103" s="56" t="s">
        <v>1064</v>
      </c>
      <c r="L103" s="114"/>
      <c r="M103" s="244">
        <v>4909</v>
      </c>
      <c r="N103" s="244">
        <v>4400</v>
      </c>
      <c r="O103" s="244"/>
      <c r="P103" s="244"/>
      <c r="Q103" s="244">
        <v>3000</v>
      </c>
      <c r="R103" s="244"/>
      <c r="S103" s="276">
        <f t="shared" si="123"/>
        <v>3000</v>
      </c>
      <c r="T103" s="276"/>
      <c r="U103" s="276"/>
      <c r="V103" s="276">
        <v>3000</v>
      </c>
      <c r="W103" s="276"/>
      <c r="X103" s="256">
        <f t="shared" si="81"/>
        <v>0</v>
      </c>
      <c r="Y103" s="276">
        <f t="shared" si="120"/>
        <v>3000</v>
      </c>
      <c r="Z103" s="276"/>
      <c r="AA103" s="276"/>
      <c r="AB103" s="276">
        <v>3000</v>
      </c>
      <c r="AC103" s="276"/>
      <c r="AD103" s="277">
        <v>1303</v>
      </c>
      <c r="AE103" s="277"/>
      <c r="AF103" s="277"/>
      <c r="AG103" s="277">
        <v>1303</v>
      </c>
      <c r="AH103" s="277"/>
      <c r="AI103" s="276">
        <f t="shared" si="121"/>
        <v>0</v>
      </c>
      <c r="AJ103" s="276"/>
      <c r="AK103" s="276"/>
      <c r="AL103" s="276"/>
      <c r="AM103" s="276"/>
      <c r="AN103" s="276">
        <f t="shared" si="122"/>
        <v>0</v>
      </c>
      <c r="AO103" s="276"/>
      <c r="AP103" s="276"/>
      <c r="AQ103" s="276"/>
      <c r="AR103" s="276"/>
      <c r="AS103" s="56"/>
      <c r="AT103" s="278"/>
      <c r="AU103" s="279"/>
      <c r="AV103" s="280"/>
      <c r="AW103" s="280"/>
      <c r="AX103" s="280"/>
    </row>
    <row r="104" spans="1:50" s="115" customFormat="1" ht="54.75" customHeight="1" x14ac:dyDescent="0.25">
      <c r="A104" s="56">
        <v>4</v>
      </c>
      <c r="B104" s="114" t="s">
        <v>1065</v>
      </c>
      <c r="C104" s="56" t="s">
        <v>1066</v>
      </c>
      <c r="D104" s="56" t="s">
        <v>1067</v>
      </c>
      <c r="E104" s="282" t="s">
        <v>31</v>
      </c>
      <c r="F104" s="307">
        <v>7916555</v>
      </c>
      <c r="G104" s="275" t="s">
        <v>64</v>
      </c>
      <c r="H104" s="56" t="s">
        <v>210</v>
      </c>
      <c r="I104" s="309">
        <v>2022</v>
      </c>
      <c r="J104" s="113" t="s">
        <v>1068</v>
      </c>
      <c r="K104" s="56" t="s">
        <v>1069</v>
      </c>
      <c r="L104" s="114"/>
      <c r="M104" s="244">
        <v>6464</v>
      </c>
      <c r="N104" s="244">
        <v>5800</v>
      </c>
      <c r="O104" s="244"/>
      <c r="P104" s="244"/>
      <c r="Q104" s="244">
        <v>6000</v>
      </c>
      <c r="R104" s="244"/>
      <c r="S104" s="276">
        <f t="shared" si="123"/>
        <v>5800</v>
      </c>
      <c r="T104" s="276"/>
      <c r="U104" s="276"/>
      <c r="V104" s="276">
        <v>5800</v>
      </c>
      <c r="W104" s="276"/>
      <c r="X104" s="256">
        <f t="shared" si="81"/>
        <v>0</v>
      </c>
      <c r="Y104" s="276">
        <f t="shared" si="120"/>
        <v>5800</v>
      </c>
      <c r="Z104" s="276"/>
      <c r="AA104" s="276"/>
      <c r="AB104" s="276">
        <v>5800</v>
      </c>
      <c r="AC104" s="276"/>
      <c r="AD104" s="277">
        <v>1992</v>
      </c>
      <c r="AE104" s="277"/>
      <c r="AF104" s="277"/>
      <c r="AG104" s="277">
        <v>1992</v>
      </c>
      <c r="AH104" s="277"/>
      <c r="AI104" s="276">
        <f t="shared" si="121"/>
        <v>0</v>
      </c>
      <c r="AJ104" s="276"/>
      <c r="AK104" s="276"/>
      <c r="AL104" s="276"/>
      <c r="AM104" s="276"/>
      <c r="AN104" s="276">
        <f t="shared" si="122"/>
        <v>0</v>
      </c>
      <c r="AO104" s="276"/>
      <c r="AP104" s="276"/>
      <c r="AQ104" s="276"/>
      <c r="AR104" s="276"/>
      <c r="AS104" s="56"/>
      <c r="AT104" s="278"/>
      <c r="AU104" s="279"/>
      <c r="AV104" s="280"/>
      <c r="AW104" s="280"/>
      <c r="AX104" s="280"/>
    </row>
    <row r="105" spans="1:50" s="115" customFormat="1" ht="54.75" customHeight="1" x14ac:dyDescent="0.25">
      <c r="A105" s="56">
        <v>5</v>
      </c>
      <c r="B105" s="114" t="s">
        <v>1139</v>
      </c>
      <c r="C105" s="56" t="s">
        <v>467</v>
      </c>
      <c r="D105" s="56" t="s">
        <v>261</v>
      </c>
      <c r="E105" s="282" t="s">
        <v>31</v>
      </c>
      <c r="F105" s="307">
        <v>7917423</v>
      </c>
      <c r="G105" s="275" t="s">
        <v>223</v>
      </c>
      <c r="H105" s="56" t="s">
        <v>1140</v>
      </c>
      <c r="I105" s="113" t="s">
        <v>95</v>
      </c>
      <c r="J105" s="113" t="s">
        <v>1141</v>
      </c>
      <c r="K105" s="56" t="s">
        <v>1142</v>
      </c>
      <c r="L105" s="114"/>
      <c r="M105" s="244">
        <v>8386</v>
      </c>
      <c r="N105" s="244">
        <v>7500</v>
      </c>
      <c r="O105" s="244"/>
      <c r="P105" s="244"/>
      <c r="Q105" s="244">
        <v>5000</v>
      </c>
      <c r="R105" s="244">
        <f>N105-P105</f>
        <v>7500</v>
      </c>
      <c r="S105" s="276">
        <f t="shared" si="123"/>
        <v>4000</v>
      </c>
      <c r="T105" s="276"/>
      <c r="U105" s="276"/>
      <c r="V105" s="276">
        <v>4000</v>
      </c>
      <c r="W105" s="276"/>
      <c r="X105" s="256">
        <f t="shared" si="81"/>
        <v>0</v>
      </c>
      <c r="Y105" s="276">
        <f t="shared" si="120"/>
        <v>4000</v>
      </c>
      <c r="Z105" s="276"/>
      <c r="AA105" s="276"/>
      <c r="AB105" s="276">
        <v>4000</v>
      </c>
      <c r="AC105" s="276"/>
      <c r="AD105" s="277">
        <v>2097</v>
      </c>
      <c r="AE105" s="277"/>
      <c r="AF105" s="277"/>
      <c r="AG105" s="277">
        <v>2097</v>
      </c>
      <c r="AH105" s="277"/>
      <c r="AI105" s="276">
        <f t="shared" si="121"/>
        <v>0</v>
      </c>
      <c r="AJ105" s="276"/>
      <c r="AK105" s="276"/>
      <c r="AL105" s="276"/>
      <c r="AM105" s="276"/>
      <c r="AN105" s="276">
        <f t="shared" si="122"/>
        <v>0</v>
      </c>
      <c r="AO105" s="276"/>
      <c r="AP105" s="276"/>
      <c r="AQ105" s="276"/>
      <c r="AR105" s="276"/>
      <c r="AS105" s="56"/>
      <c r="AT105" s="278"/>
      <c r="AU105" s="279"/>
      <c r="AV105" s="280"/>
      <c r="AW105" s="280"/>
      <c r="AX105" s="280"/>
    </row>
    <row r="106" spans="1:50" s="115" customFormat="1" ht="54.75" customHeight="1" x14ac:dyDescent="0.25">
      <c r="A106" s="56">
        <v>6</v>
      </c>
      <c r="B106" s="114" t="s">
        <v>1221</v>
      </c>
      <c r="C106" s="56" t="s">
        <v>467</v>
      </c>
      <c r="D106" s="56" t="s">
        <v>714</v>
      </c>
      <c r="E106" s="282" t="s">
        <v>31</v>
      </c>
      <c r="F106" s="307">
        <v>7900082</v>
      </c>
      <c r="G106" s="275" t="s">
        <v>64</v>
      </c>
      <c r="H106" s="56" t="s">
        <v>1222</v>
      </c>
      <c r="I106" s="113" t="s">
        <v>95</v>
      </c>
      <c r="J106" s="113" t="s">
        <v>1223</v>
      </c>
      <c r="K106" s="56" t="s">
        <v>1224</v>
      </c>
      <c r="L106" s="114">
        <v>6700</v>
      </c>
      <c r="M106" s="244">
        <v>7470</v>
      </c>
      <c r="N106" s="244"/>
      <c r="O106" s="244"/>
      <c r="P106" s="244"/>
      <c r="Q106" s="244"/>
      <c r="R106" s="244">
        <v>6700</v>
      </c>
      <c r="S106" s="276">
        <f t="shared" si="123"/>
        <v>0</v>
      </c>
      <c r="T106" s="276"/>
      <c r="U106" s="276"/>
      <c r="V106" s="276"/>
      <c r="W106" s="276"/>
      <c r="X106" s="256">
        <f t="shared" si="81"/>
        <v>4000</v>
      </c>
      <c r="Y106" s="276">
        <f t="shared" si="120"/>
        <v>4000</v>
      </c>
      <c r="Z106" s="276"/>
      <c r="AA106" s="276"/>
      <c r="AB106" s="276">
        <v>4000</v>
      </c>
      <c r="AC106" s="276"/>
      <c r="AD106" s="277">
        <v>277</v>
      </c>
      <c r="AE106" s="277"/>
      <c r="AF106" s="277"/>
      <c r="AG106" s="277">
        <v>277</v>
      </c>
      <c r="AH106" s="277"/>
      <c r="AI106" s="276">
        <f t="shared" si="121"/>
        <v>0</v>
      </c>
      <c r="AJ106" s="276"/>
      <c r="AK106" s="276"/>
      <c r="AL106" s="276"/>
      <c r="AM106" s="276"/>
      <c r="AN106" s="276">
        <f t="shared" si="122"/>
        <v>0</v>
      </c>
      <c r="AO106" s="276"/>
      <c r="AP106" s="276"/>
      <c r="AQ106" s="276"/>
      <c r="AR106" s="276"/>
      <c r="AS106" s="56"/>
      <c r="AT106" s="278"/>
      <c r="AU106" s="279"/>
      <c r="AV106" s="280"/>
      <c r="AW106" s="280"/>
      <c r="AX106" s="280"/>
    </row>
    <row r="107" spans="1:50" s="270" customFormat="1" ht="45.75" customHeight="1" x14ac:dyDescent="0.25">
      <c r="A107" s="264" t="s">
        <v>720</v>
      </c>
      <c r="B107" s="265" t="s">
        <v>488</v>
      </c>
      <c r="C107" s="266"/>
      <c r="D107" s="266"/>
      <c r="E107" s="265"/>
      <c r="F107" s="267"/>
      <c r="G107" s="267"/>
      <c r="H107" s="264"/>
      <c r="I107" s="264"/>
      <c r="J107" s="264"/>
      <c r="K107" s="264"/>
      <c r="L107" s="271">
        <f>L108</f>
        <v>22000</v>
      </c>
      <c r="M107" s="271">
        <f t="shared" ref="M107:AR107" si="124">M108</f>
        <v>24500</v>
      </c>
      <c r="N107" s="271">
        <f t="shared" si="124"/>
        <v>1166</v>
      </c>
      <c r="O107" s="245">
        <f t="shared" si="124"/>
        <v>0</v>
      </c>
      <c r="P107" s="245">
        <f t="shared" si="124"/>
        <v>0</v>
      </c>
      <c r="Q107" s="271">
        <f t="shared" si="124"/>
        <v>0</v>
      </c>
      <c r="R107" s="271">
        <f t="shared" si="124"/>
        <v>0</v>
      </c>
      <c r="S107" s="271">
        <f t="shared" si="124"/>
        <v>5000</v>
      </c>
      <c r="T107" s="245">
        <f t="shared" si="124"/>
        <v>0</v>
      </c>
      <c r="U107" s="245">
        <f t="shared" si="124"/>
        <v>0</v>
      </c>
      <c r="V107" s="271">
        <f t="shared" si="124"/>
        <v>5000</v>
      </c>
      <c r="W107" s="245">
        <f t="shared" si="124"/>
        <v>0</v>
      </c>
      <c r="X107" s="256">
        <f t="shared" si="81"/>
        <v>0</v>
      </c>
      <c r="Y107" s="271">
        <f t="shared" si="124"/>
        <v>5000</v>
      </c>
      <c r="Z107" s="245">
        <f t="shared" si="124"/>
        <v>0</v>
      </c>
      <c r="AA107" s="245">
        <f t="shared" si="124"/>
        <v>0</v>
      </c>
      <c r="AB107" s="271">
        <f t="shared" si="124"/>
        <v>5000</v>
      </c>
      <c r="AC107" s="245">
        <f t="shared" si="124"/>
        <v>0</v>
      </c>
      <c r="AD107" s="271">
        <v>0</v>
      </c>
      <c r="AE107" s="247">
        <v>0</v>
      </c>
      <c r="AF107" s="247">
        <v>0</v>
      </c>
      <c r="AG107" s="271">
        <v>0</v>
      </c>
      <c r="AH107" s="247">
        <v>0</v>
      </c>
      <c r="AI107" s="271">
        <f t="shared" si="124"/>
        <v>0</v>
      </c>
      <c r="AJ107" s="245">
        <f t="shared" si="124"/>
        <v>0</v>
      </c>
      <c r="AK107" s="245">
        <f t="shared" si="124"/>
        <v>0</v>
      </c>
      <c r="AL107" s="271">
        <f t="shared" si="124"/>
        <v>0</v>
      </c>
      <c r="AM107" s="245">
        <f t="shared" si="124"/>
        <v>0</v>
      </c>
      <c r="AN107" s="271">
        <f t="shared" si="124"/>
        <v>0</v>
      </c>
      <c r="AO107" s="245">
        <f t="shared" si="124"/>
        <v>0</v>
      </c>
      <c r="AP107" s="245">
        <f t="shared" si="124"/>
        <v>0</v>
      </c>
      <c r="AQ107" s="271">
        <f t="shared" si="124"/>
        <v>0</v>
      </c>
      <c r="AR107" s="245">
        <f t="shared" si="124"/>
        <v>0</v>
      </c>
      <c r="AS107" s="245"/>
      <c r="AT107" s="274"/>
      <c r="AU107" s="279"/>
      <c r="AV107" s="269"/>
      <c r="AW107" s="269"/>
      <c r="AX107" s="269"/>
    </row>
    <row r="108" spans="1:50" s="115" customFormat="1" ht="68.25" customHeight="1" x14ac:dyDescent="0.25">
      <c r="A108" s="56">
        <v>1</v>
      </c>
      <c r="B108" s="295" t="s">
        <v>721</v>
      </c>
      <c r="C108" s="243" t="s">
        <v>722</v>
      </c>
      <c r="D108" s="56" t="s">
        <v>723</v>
      </c>
      <c r="E108" s="298" t="s">
        <v>31</v>
      </c>
      <c r="F108" s="243">
        <v>7873773</v>
      </c>
      <c r="G108" s="243">
        <v>139</v>
      </c>
      <c r="H108" s="56" t="s">
        <v>724</v>
      </c>
      <c r="I108" s="243" t="s">
        <v>35</v>
      </c>
      <c r="J108" s="56"/>
      <c r="K108" s="56" t="s">
        <v>725</v>
      </c>
      <c r="L108" s="244">
        <v>22000</v>
      </c>
      <c r="M108" s="290">
        <v>24500</v>
      </c>
      <c r="N108" s="290">
        <v>1166</v>
      </c>
      <c r="O108" s="244"/>
      <c r="P108" s="244"/>
      <c r="Q108" s="244"/>
      <c r="R108" s="244"/>
      <c r="S108" s="276">
        <f t="shared" ref="S108" si="125">SUM(T108:W108)</f>
        <v>5000</v>
      </c>
      <c r="T108" s="276"/>
      <c r="U108" s="276"/>
      <c r="V108" s="276">
        <v>5000</v>
      </c>
      <c r="W108" s="276"/>
      <c r="X108" s="256">
        <f t="shared" si="81"/>
        <v>0</v>
      </c>
      <c r="Y108" s="276">
        <f t="shared" ref="Y108" si="126">SUM(Z108:AC108)</f>
        <v>5000</v>
      </c>
      <c r="Z108" s="276"/>
      <c r="AA108" s="276"/>
      <c r="AB108" s="276">
        <v>5000</v>
      </c>
      <c r="AC108" s="276"/>
      <c r="AD108" s="277">
        <v>0</v>
      </c>
      <c r="AE108" s="277"/>
      <c r="AF108" s="277"/>
      <c r="AG108" s="277"/>
      <c r="AH108" s="277"/>
      <c r="AI108" s="276">
        <f t="shared" ref="AI108" si="127">SUM(AJ108:AM108)</f>
        <v>0</v>
      </c>
      <c r="AJ108" s="276"/>
      <c r="AK108" s="276"/>
      <c r="AL108" s="276"/>
      <c r="AM108" s="276"/>
      <c r="AN108" s="276">
        <f t="shared" ref="AN108" si="128">SUM(AO108:AR108)</f>
        <v>0</v>
      </c>
      <c r="AO108" s="276"/>
      <c r="AP108" s="276"/>
      <c r="AQ108" s="276"/>
      <c r="AR108" s="276"/>
      <c r="AS108" s="56"/>
      <c r="AT108" s="278"/>
      <c r="AU108" s="279"/>
      <c r="AV108" s="280"/>
      <c r="AW108" s="280"/>
      <c r="AX108" s="280"/>
    </row>
    <row r="109" spans="1:50" s="270" customFormat="1" ht="45.75" customHeight="1" x14ac:dyDescent="0.25">
      <c r="A109" s="264" t="s">
        <v>726</v>
      </c>
      <c r="B109" s="265" t="s">
        <v>118</v>
      </c>
      <c r="C109" s="266"/>
      <c r="D109" s="266"/>
      <c r="E109" s="282"/>
      <c r="F109" s="267"/>
      <c r="G109" s="267"/>
      <c r="H109" s="264"/>
      <c r="I109" s="264"/>
      <c r="J109" s="264"/>
      <c r="K109" s="264"/>
      <c r="L109" s="255">
        <f>L110</f>
        <v>20000</v>
      </c>
      <c r="M109" s="255">
        <f t="shared" ref="M109:AR109" si="129">M110</f>
        <v>40826</v>
      </c>
      <c r="N109" s="255">
        <f t="shared" si="129"/>
        <v>19212</v>
      </c>
      <c r="O109" s="245">
        <f t="shared" si="129"/>
        <v>0</v>
      </c>
      <c r="P109" s="245">
        <f t="shared" si="129"/>
        <v>0</v>
      </c>
      <c r="Q109" s="255">
        <f t="shared" si="129"/>
        <v>19500</v>
      </c>
      <c r="R109" s="244"/>
      <c r="S109" s="245">
        <f t="shared" si="129"/>
        <v>19100</v>
      </c>
      <c r="T109" s="245">
        <f t="shared" si="129"/>
        <v>800</v>
      </c>
      <c r="U109" s="245">
        <f t="shared" si="129"/>
        <v>0</v>
      </c>
      <c r="V109" s="245">
        <f t="shared" si="129"/>
        <v>18300</v>
      </c>
      <c r="W109" s="245">
        <f t="shared" si="129"/>
        <v>0</v>
      </c>
      <c r="X109" s="256">
        <f t="shared" si="81"/>
        <v>0</v>
      </c>
      <c r="Y109" s="245">
        <f t="shared" si="129"/>
        <v>19100</v>
      </c>
      <c r="Z109" s="245">
        <f t="shared" si="129"/>
        <v>800</v>
      </c>
      <c r="AA109" s="245">
        <f t="shared" si="129"/>
        <v>0</v>
      </c>
      <c r="AB109" s="245">
        <f t="shared" si="129"/>
        <v>18300</v>
      </c>
      <c r="AC109" s="245">
        <f t="shared" si="129"/>
        <v>0</v>
      </c>
      <c r="AD109" s="247">
        <v>3963</v>
      </c>
      <c r="AE109" s="247">
        <v>800</v>
      </c>
      <c r="AF109" s="247">
        <v>0</v>
      </c>
      <c r="AG109" s="247">
        <v>3163</v>
      </c>
      <c r="AH109" s="247">
        <v>0</v>
      </c>
      <c r="AI109" s="245">
        <f t="shared" si="129"/>
        <v>355</v>
      </c>
      <c r="AJ109" s="245">
        <f t="shared" si="129"/>
        <v>0</v>
      </c>
      <c r="AK109" s="245">
        <f t="shared" si="129"/>
        <v>0</v>
      </c>
      <c r="AL109" s="245">
        <f t="shared" si="129"/>
        <v>355</v>
      </c>
      <c r="AM109" s="245">
        <f t="shared" si="129"/>
        <v>0</v>
      </c>
      <c r="AN109" s="245">
        <f t="shared" si="129"/>
        <v>355</v>
      </c>
      <c r="AO109" s="245">
        <f t="shared" si="129"/>
        <v>0</v>
      </c>
      <c r="AP109" s="245">
        <f t="shared" si="129"/>
        <v>0</v>
      </c>
      <c r="AQ109" s="245">
        <f t="shared" si="129"/>
        <v>355</v>
      </c>
      <c r="AR109" s="245">
        <f t="shared" si="129"/>
        <v>0</v>
      </c>
      <c r="AS109" s="240"/>
      <c r="AT109" s="274"/>
      <c r="AU109" s="279"/>
      <c r="AV109" s="269"/>
      <c r="AW109" s="269"/>
      <c r="AX109" s="269"/>
    </row>
    <row r="110" spans="1:50" s="270" customFormat="1" ht="45.75" customHeight="1" x14ac:dyDescent="0.25">
      <c r="A110" s="264" t="s">
        <v>72</v>
      </c>
      <c r="B110" s="265" t="s">
        <v>119</v>
      </c>
      <c r="C110" s="266"/>
      <c r="D110" s="266"/>
      <c r="E110" s="282"/>
      <c r="F110" s="267"/>
      <c r="G110" s="267"/>
      <c r="H110" s="264"/>
      <c r="I110" s="264"/>
      <c r="J110" s="264"/>
      <c r="K110" s="264"/>
      <c r="L110" s="271">
        <f>SUM(L111:L113)</f>
        <v>20000</v>
      </c>
      <c r="M110" s="271">
        <f t="shared" ref="M110:X110" si="130">SUM(M111:M113)</f>
        <v>40826</v>
      </c>
      <c r="N110" s="271">
        <f t="shared" si="130"/>
        <v>19212</v>
      </c>
      <c r="O110" s="271">
        <f t="shared" si="130"/>
        <v>0</v>
      </c>
      <c r="P110" s="271">
        <f t="shared" si="130"/>
        <v>0</v>
      </c>
      <c r="Q110" s="271">
        <f t="shared" si="130"/>
        <v>19500</v>
      </c>
      <c r="R110" s="271">
        <f t="shared" si="130"/>
        <v>23300</v>
      </c>
      <c r="S110" s="271">
        <f t="shared" si="130"/>
        <v>19100</v>
      </c>
      <c r="T110" s="271">
        <f t="shared" si="130"/>
        <v>800</v>
      </c>
      <c r="U110" s="271">
        <f t="shared" si="130"/>
        <v>0</v>
      </c>
      <c r="V110" s="271">
        <f t="shared" si="130"/>
        <v>18300</v>
      </c>
      <c r="W110" s="271">
        <f t="shared" si="130"/>
        <v>0</v>
      </c>
      <c r="X110" s="271">
        <f t="shared" si="130"/>
        <v>0</v>
      </c>
      <c r="Y110" s="271">
        <f t="shared" ref="Y110" si="131">SUM(Y111:Y113)</f>
        <v>19100</v>
      </c>
      <c r="Z110" s="271">
        <f t="shared" ref="Z110" si="132">SUM(Z111:Z113)</f>
        <v>800</v>
      </c>
      <c r="AA110" s="271">
        <f t="shared" ref="AA110" si="133">SUM(AA111:AA113)</f>
        <v>0</v>
      </c>
      <c r="AB110" s="271">
        <f t="shared" ref="AB110" si="134">SUM(AB111:AB113)</f>
        <v>18300</v>
      </c>
      <c r="AC110" s="271">
        <f t="shared" ref="AC110" si="135">SUM(AC111:AC113)</f>
        <v>0</v>
      </c>
      <c r="AD110" s="271">
        <v>3963</v>
      </c>
      <c r="AE110" s="271">
        <v>800</v>
      </c>
      <c r="AF110" s="271">
        <v>0</v>
      </c>
      <c r="AG110" s="271">
        <v>3163</v>
      </c>
      <c r="AH110" s="271">
        <v>0</v>
      </c>
      <c r="AI110" s="271">
        <f t="shared" ref="AI110:AM110" si="136">SUM(AI111:AI113)</f>
        <v>355</v>
      </c>
      <c r="AJ110" s="271">
        <f t="shared" si="136"/>
        <v>0</v>
      </c>
      <c r="AK110" s="271">
        <f t="shared" si="136"/>
        <v>0</v>
      </c>
      <c r="AL110" s="271">
        <f t="shared" si="136"/>
        <v>355</v>
      </c>
      <c r="AM110" s="271">
        <f t="shared" si="136"/>
        <v>0</v>
      </c>
      <c r="AN110" s="271">
        <f t="shared" ref="AN110:AQ110" si="137">SUM(AN111:AN113)</f>
        <v>355</v>
      </c>
      <c r="AO110" s="271">
        <f t="shared" si="137"/>
        <v>0</v>
      </c>
      <c r="AP110" s="271">
        <f t="shared" si="137"/>
        <v>0</v>
      </c>
      <c r="AQ110" s="271">
        <f t="shared" si="137"/>
        <v>355</v>
      </c>
      <c r="AR110" s="271">
        <f t="shared" ref="AR110" si="138">SUM(AR111:AR113)</f>
        <v>0</v>
      </c>
      <c r="AS110" s="240"/>
      <c r="AT110" s="274"/>
      <c r="AU110" s="279"/>
      <c r="AV110" s="269"/>
      <c r="AW110" s="269"/>
      <c r="AX110" s="269"/>
    </row>
    <row r="111" spans="1:50" s="115" customFormat="1" ht="66" x14ac:dyDescent="0.25">
      <c r="A111" s="56">
        <v>1</v>
      </c>
      <c r="B111" s="310" t="s">
        <v>727</v>
      </c>
      <c r="C111" s="56" t="s">
        <v>467</v>
      </c>
      <c r="D111" s="56" t="s">
        <v>728</v>
      </c>
      <c r="E111" s="282" t="s">
        <v>31</v>
      </c>
      <c r="F111" s="307">
        <v>7846240</v>
      </c>
      <c r="G111" s="298">
        <v>161</v>
      </c>
      <c r="H111" s="311" t="s">
        <v>729</v>
      </c>
      <c r="I111" s="56" t="s">
        <v>35</v>
      </c>
      <c r="J111" s="56" t="s">
        <v>730</v>
      </c>
      <c r="K111" s="56" t="s">
        <v>731</v>
      </c>
      <c r="L111" s="244">
        <v>20000</v>
      </c>
      <c r="M111" s="244">
        <v>22500</v>
      </c>
      <c r="N111" s="244">
        <v>2512</v>
      </c>
      <c r="O111" s="244"/>
      <c r="P111" s="244"/>
      <c r="Q111" s="244">
        <v>10000</v>
      </c>
      <c r="R111" s="244">
        <f t="shared" si="79"/>
        <v>20000</v>
      </c>
      <c r="S111" s="276">
        <f t="shared" ref="S111:S115" si="139">SUM(T111:W111)</f>
        <v>10000</v>
      </c>
      <c r="T111" s="276"/>
      <c r="U111" s="276"/>
      <c r="V111" s="276">
        <v>10000</v>
      </c>
      <c r="W111" s="276"/>
      <c r="X111" s="256">
        <f t="shared" si="81"/>
        <v>0</v>
      </c>
      <c r="Y111" s="276">
        <f t="shared" ref="Y111" si="140">SUM(Z111:AC111)</f>
        <v>10000</v>
      </c>
      <c r="Z111" s="276"/>
      <c r="AA111" s="276"/>
      <c r="AB111" s="276">
        <v>10000</v>
      </c>
      <c r="AC111" s="276"/>
      <c r="AD111" s="277">
        <v>355</v>
      </c>
      <c r="AE111" s="277"/>
      <c r="AF111" s="277"/>
      <c r="AG111" s="277">
        <v>355</v>
      </c>
      <c r="AH111" s="277"/>
      <c r="AI111" s="276">
        <f t="shared" ref="AI111" si="141">SUM(AJ111:AM111)</f>
        <v>355</v>
      </c>
      <c r="AJ111" s="276"/>
      <c r="AK111" s="276"/>
      <c r="AL111" s="276">
        <v>355</v>
      </c>
      <c r="AM111" s="276"/>
      <c r="AN111" s="276">
        <f t="shared" ref="AN111" si="142">SUM(AO111:AR111)</f>
        <v>355</v>
      </c>
      <c r="AO111" s="276"/>
      <c r="AP111" s="276"/>
      <c r="AQ111" s="276">
        <v>355</v>
      </c>
      <c r="AR111" s="276"/>
      <c r="AS111" s="56"/>
      <c r="AT111" s="278"/>
      <c r="AU111" s="279"/>
      <c r="AV111" s="280"/>
      <c r="AW111" s="280"/>
      <c r="AX111" s="280"/>
    </row>
    <row r="112" spans="1:50" s="115" customFormat="1" ht="33" x14ac:dyDescent="0.25">
      <c r="A112" s="56">
        <v>2</v>
      </c>
      <c r="B112" s="121" t="s">
        <v>1097</v>
      </c>
      <c r="C112" s="56" t="s">
        <v>467</v>
      </c>
      <c r="D112" s="307" t="s">
        <v>1098</v>
      </c>
      <c r="E112" s="282" t="s">
        <v>31</v>
      </c>
      <c r="F112" s="243">
        <v>7917425</v>
      </c>
      <c r="G112" s="243">
        <v>398</v>
      </c>
      <c r="H112" s="56" t="s">
        <v>174</v>
      </c>
      <c r="I112" s="307" t="s">
        <v>60</v>
      </c>
      <c r="J112" s="56" t="s">
        <v>1099</v>
      </c>
      <c r="K112" s="56" t="s">
        <v>1100</v>
      </c>
      <c r="L112" s="114"/>
      <c r="M112" s="244">
        <v>14690</v>
      </c>
      <c r="N112" s="244">
        <v>13400</v>
      </c>
      <c r="O112" s="244"/>
      <c r="P112" s="244"/>
      <c r="Q112" s="244">
        <v>6000</v>
      </c>
      <c r="R112" s="244"/>
      <c r="S112" s="276">
        <f>SUM(T112:W112)</f>
        <v>5800</v>
      </c>
      <c r="T112" s="276">
        <v>800</v>
      </c>
      <c r="U112" s="276"/>
      <c r="V112" s="276">
        <v>5000</v>
      </c>
      <c r="W112" s="276"/>
      <c r="X112" s="256">
        <f t="shared" si="81"/>
        <v>0</v>
      </c>
      <c r="Y112" s="276">
        <f>SUM(Z112:AC112)</f>
        <v>5800</v>
      </c>
      <c r="Z112" s="276">
        <v>800</v>
      </c>
      <c r="AA112" s="276"/>
      <c r="AB112" s="276">
        <v>5000</v>
      </c>
      <c r="AC112" s="276"/>
      <c r="AD112" s="277">
        <v>3608</v>
      </c>
      <c r="AE112" s="277">
        <v>800</v>
      </c>
      <c r="AF112" s="277"/>
      <c r="AG112" s="277">
        <v>2808</v>
      </c>
      <c r="AH112" s="277"/>
      <c r="AI112" s="276">
        <f>SUM(AJ112:AM112)</f>
        <v>0</v>
      </c>
      <c r="AJ112" s="276"/>
      <c r="AK112" s="276"/>
      <c r="AL112" s="276"/>
      <c r="AM112" s="276"/>
      <c r="AN112" s="276">
        <f>SUM(AO112:AR112)</f>
        <v>0</v>
      </c>
      <c r="AO112" s="276"/>
      <c r="AP112" s="276"/>
      <c r="AQ112" s="276"/>
      <c r="AR112" s="276"/>
      <c r="AS112" s="56"/>
      <c r="AT112" s="278"/>
      <c r="AU112" s="279"/>
      <c r="AV112" s="280"/>
      <c r="AW112" s="280"/>
      <c r="AX112" s="280"/>
    </row>
    <row r="113" spans="1:50" s="115" customFormat="1" ht="49.5" x14ac:dyDescent="0.25">
      <c r="A113" s="56">
        <v>3</v>
      </c>
      <c r="B113" s="312" t="s">
        <v>120</v>
      </c>
      <c r="C113" s="56" t="s">
        <v>121</v>
      </c>
      <c r="D113" s="56" t="s">
        <v>38</v>
      </c>
      <c r="E113" s="282" t="s">
        <v>31</v>
      </c>
      <c r="F113" s="307">
        <v>7925998</v>
      </c>
      <c r="G113" s="298">
        <v>161</v>
      </c>
      <c r="H113" s="56" t="s">
        <v>122</v>
      </c>
      <c r="I113" s="56" t="s">
        <v>95</v>
      </c>
      <c r="J113" s="56" t="s">
        <v>123</v>
      </c>
      <c r="K113" s="56" t="s">
        <v>1143</v>
      </c>
      <c r="L113" s="114"/>
      <c r="M113" s="244">
        <v>3636</v>
      </c>
      <c r="N113" s="244">
        <v>3300</v>
      </c>
      <c r="O113" s="244"/>
      <c r="P113" s="244"/>
      <c r="Q113" s="244">
        <v>3500</v>
      </c>
      <c r="R113" s="244">
        <f>N113-P113</f>
        <v>3300</v>
      </c>
      <c r="S113" s="276">
        <f t="shared" ref="S113" si="143">SUM(T113:W113)</f>
        <v>3300</v>
      </c>
      <c r="T113" s="276"/>
      <c r="U113" s="276"/>
      <c r="V113" s="276">
        <v>3300</v>
      </c>
      <c r="W113" s="276"/>
      <c r="X113" s="256">
        <f t="shared" si="81"/>
        <v>0</v>
      </c>
      <c r="Y113" s="276">
        <f t="shared" ref="Y113" si="144">SUM(Z113:AC113)</f>
        <v>3300</v>
      </c>
      <c r="Z113" s="276"/>
      <c r="AA113" s="276"/>
      <c r="AB113" s="276">
        <v>3300</v>
      </c>
      <c r="AC113" s="276"/>
      <c r="AD113" s="277">
        <v>0</v>
      </c>
      <c r="AE113" s="277"/>
      <c r="AF113" s="277"/>
      <c r="AG113" s="277"/>
      <c r="AH113" s="277"/>
      <c r="AI113" s="276">
        <f t="shared" ref="AI113" si="145">SUM(AJ113:AM113)</f>
        <v>0</v>
      </c>
      <c r="AJ113" s="276"/>
      <c r="AK113" s="276"/>
      <c r="AL113" s="276"/>
      <c r="AM113" s="276"/>
      <c r="AN113" s="276">
        <f t="shared" ref="AN113" si="146">SUM(AO113:AR113)</f>
        <v>0</v>
      </c>
      <c r="AO113" s="276"/>
      <c r="AP113" s="276"/>
      <c r="AQ113" s="276"/>
      <c r="AR113" s="276"/>
      <c r="AS113" s="56"/>
      <c r="AT113" s="278"/>
      <c r="AU113" s="279"/>
      <c r="AV113" s="280"/>
      <c r="AW113" s="280"/>
      <c r="AX113" s="280"/>
    </row>
    <row r="114" spans="1:50" s="270" customFormat="1" ht="45.75" customHeight="1" x14ac:dyDescent="0.25">
      <c r="A114" s="264" t="s">
        <v>732</v>
      </c>
      <c r="B114" s="265" t="s">
        <v>947</v>
      </c>
      <c r="C114" s="266"/>
      <c r="D114" s="266"/>
      <c r="E114" s="313"/>
      <c r="F114" s="266"/>
      <c r="G114" s="266"/>
      <c r="H114" s="264"/>
      <c r="I114" s="264"/>
      <c r="J114" s="264"/>
      <c r="K114" s="264"/>
      <c r="L114" s="271">
        <f>L115</f>
        <v>20000</v>
      </c>
      <c r="M114" s="271">
        <f t="shared" ref="M114:AQ114" si="147">M115</f>
        <v>22200</v>
      </c>
      <c r="N114" s="271">
        <f t="shared" si="147"/>
        <v>843</v>
      </c>
      <c r="O114" s="245">
        <f t="shared" si="147"/>
        <v>0</v>
      </c>
      <c r="P114" s="245">
        <f t="shared" si="147"/>
        <v>0</v>
      </c>
      <c r="Q114" s="245">
        <f t="shared" si="147"/>
        <v>0</v>
      </c>
      <c r="R114" s="271">
        <f t="shared" si="147"/>
        <v>0</v>
      </c>
      <c r="S114" s="271">
        <f t="shared" si="147"/>
        <v>10000</v>
      </c>
      <c r="T114" s="245">
        <f t="shared" si="147"/>
        <v>0</v>
      </c>
      <c r="U114" s="245">
        <f t="shared" si="147"/>
        <v>0</v>
      </c>
      <c r="V114" s="271">
        <f t="shared" si="147"/>
        <v>10000</v>
      </c>
      <c r="W114" s="272"/>
      <c r="X114" s="256">
        <f t="shared" si="81"/>
        <v>0</v>
      </c>
      <c r="Y114" s="271">
        <f t="shared" si="147"/>
        <v>10000</v>
      </c>
      <c r="Z114" s="245">
        <f t="shared" si="147"/>
        <v>0</v>
      </c>
      <c r="AA114" s="245">
        <f t="shared" si="147"/>
        <v>0</v>
      </c>
      <c r="AB114" s="271">
        <f t="shared" si="147"/>
        <v>10000</v>
      </c>
      <c r="AC114" s="272"/>
      <c r="AD114" s="271">
        <v>0</v>
      </c>
      <c r="AE114" s="247">
        <v>0</v>
      </c>
      <c r="AF114" s="247">
        <v>0</v>
      </c>
      <c r="AG114" s="271">
        <v>0</v>
      </c>
      <c r="AH114" s="273"/>
      <c r="AI114" s="271">
        <f t="shared" si="147"/>
        <v>0</v>
      </c>
      <c r="AJ114" s="245">
        <f t="shared" si="147"/>
        <v>0</v>
      </c>
      <c r="AK114" s="245">
        <f t="shared" si="147"/>
        <v>0</v>
      </c>
      <c r="AL114" s="271">
        <f t="shared" si="147"/>
        <v>0</v>
      </c>
      <c r="AM114" s="272"/>
      <c r="AN114" s="271">
        <f t="shared" si="147"/>
        <v>0</v>
      </c>
      <c r="AO114" s="245">
        <f t="shared" si="147"/>
        <v>0</v>
      </c>
      <c r="AP114" s="245">
        <f t="shared" si="147"/>
        <v>0</v>
      </c>
      <c r="AQ114" s="271">
        <f t="shared" si="147"/>
        <v>0</v>
      </c>
      <c r="AR114" s="272"/>
      <c r="AS114" s="240"/>
      <c r="AT114" s="274"/>
      <c r="AU114" s="279"/>
      <c r="AV114" s="269"/>
      <c r="AW114" s="269"/>
      <c r="AX114" s="269"/>
    </row>
    <row r="115" spans="1:50" s="115" customFormat="1" ht="124.5" customHeight="1" x14ac:dyDescent="0.25">
      <c r="A115" s="56">
        <v>1</v>
      </c>
      <c r="B115" s="285" t="s">
        <v>948</v>
      </c>
      <c r="C115" s="56" t="s">
        <v>949</v>
      </c>
      <c r="D115" s="56" t="s">
        <v>950</v>
      </c>
      <c r="E115" s="282" t="s">
        <v>31</v>
      </c>
      <c r="F115" s="243">
        <v>7924678</v>
      </c>
      <c r="G115" s="298">
        <v>201</v>
      </c>
      <c r="H115" s="56" t="s">
        <v>951</v>
      </c>
      <c r="I115" s="307" t="s">
        <v>95</v>
      </c>
      <c r="J115" s="56" t="s">
        <v>952</v>
      </c>
      <c r="K115" s="56" t="s">
        <v>953</v>
      </c>
      <c r="L115" s="244">
        <v>20000</v>
      </c>
      <c r="M115" s="244">
        <v>22200</v>
      </c>
      <c r="N115" s="244">
        <v>843</v>
      </c>
      <c r="O115" s="272"/>
      <c r="P115" s="272"/>
      <c r="Q115" s="244"/>
      <c r="R115" s="244"/>
      <c r="S115" s="276">
        <f t="shared" si="139"/>
        <v>10000</v>
      </c>
      <c r="T115" s="276"/>
      <c r="U115" s="276"/>
      <c r="V115" s="276">
        <v>10000</v>
      </c>
      <c r="W115" s="276"/>
      <c r="X115" s="256">
        <f t="shared" si="81"/>
        <v>0</v>
      </c>
      <c r="Y115" s="276">
        <f t="shared" ref="Y115" si="148">SUM(Z115:AC115)</f>
        <v>10000</v>
      </c>
      <c r="Z115" s="276"/>
      <c r="AA115" s="276"/>
      <c r="AB115" s="276">
        <v>10000</v>
      </c>
      <c r="AC115" s="276"/>
      <c r="AD115" s="277">
        <v>0</v>
      </c>
      <c r="AE115" s="277"/>
      <c r="AF115" s="277"/>
      <c r="AG115" s="277"/>
      <c r="AH115" s="277"/>
      <c r="AI115" s="276">
        <f t="shared" ref="AI115" si="149">SUM(AJ115:AM115)</f>
        <v>0</v>
      </c>
      <c r="AJ115" s="276"/>
      <c r="AK115" s="276"/>
      <c r="AL115" s="276"/>
      <c r="AM115" s="276"/>
      <c r="AN115" s="276">
        <f t="shared" ref="AN115" si="150">SUM(AO115:AR115)</f>
        <v>0</v>
      </c>
      <c r="AO115" s="276"/>
      <c r="AP115" s="276"/>
      <c r="AQ115" s="276"/>
      <c r="AR115" s="276"/>
      <c r="AS115" s="56"/>
      <c r="AT115" s="278"/>
      <c r="AU115" s="279"/>
      <c r="AV115" s="280"/>
      <c r="AW115" s="280"/>
      <c r="AX115" s="280"/>
    </row>
    <row r="116" spans="1:50" s="270" customFormat="1" ht="45.75" customHeight="1" x14ac:dyDescent="0.25">
      <c r="A116" s="264" t="s">
        <v>733</v>
      </c>
      <c r="B116" s="265" t="s">
        <v>80</v>
      </c>
      <c r="C116" s="266"/>
      <c r="D116" s="266"/>
      <c r="E116" s="282"/>
      <c r="F116" s="267"/>
      <c r="G116" s="267"/>
      <c r="H116" s="264"/>
      <c r="I116" s="264"/>
      <c r="J116" s="264"/>
      <c r="K116" s="264"/>
      <c r="L116" s="255">
        <f>L117+L130+L135+L137+L142+L145</f>
        <v>408600</v>
      </c>
      <c r="M116" s="255">
        <f t="shared" ref="M116:X116" si="151">M117+M130+M135+M137+M142+M145</f>
        <v>3916678</v>
      </c>
      <c r="N116" s="255">
        <f t="shared" si="151"/>
        <v>627687</v>
      </c>
      <c r="O116" s="255">
        <f t="shared" si="151"/>
        <v>0</v>
      </c>
      <c r="P116" s="255">
        <f t="shared" si="151"/>
        <v>0</v>
      </c>
      <c r="Q116" s="255">
        <f t="shared" si="151"/>
        <v>446440</v>
      </c>
      <c r="R116" s="255">
        <f t="shared" si="151"/>
        <v>505600</v>
      </c>
      <c r="S116" s="255">
        <f t="shared" si="151"/>
        <v>165000</v>
      </c>
      <c r="T116" s="255">
        <f t="shared" si="151"/>
        <v>0</v>
      </c>
      <c r="U116" s="255">
        <f t="shared" si="151"/>
        <v>52500</v>
      </c>
      <c r="V116" s="255">
        <f t="shared" si="151"/>
        <v>112500</v>
      </c>
      <c r="W116" s="255">
        <f t="shared" si="151"/>
        <v>0</v>
      </c>
      <c r="X116" s="255">
        <f t="shared" si="151"/>
        <v>10000</v>
      </c>
      <c r="Y116" s="255">
        <f t="shared" ref="Y116" si="152">Y117+Y130+Y135+Y137+Y142+Y145</f>
        <v>175000</v>
      </c>
      <c r="Z116" s="255">
        <f t="shared" ref="Z116" si="153">Z117+Z130+Z135+Z137+Z142+Z145</f>
        <v>0</v>
      </c>
      <c r="AA116" s="255">
        <f t="shared" ref="AA116" si="154">AA117+AA130+AA135+AA137+AA142+AA145</f>
        <v>52500</v>
      </c>
      <c r="AB116" s="255">
        <f t="shared" ref="AB116" si="155">AB117+AB130+AB135+AB137+AB142+AB145</f>
        <v>122500</v>
      </c>
      <c r="AC116" s="255">
        <f t="shared" ref="AC116" si="156">AC117+AC130+AC135+AC137+AC142+AC145</f>
        <v>0</v>
      </c>
      <c r="AD116" s="255">
        <v>10761</v>
      </c>
      <c r="AE116" s="255">
        <v>0</v>
      </c>
      <c r="AF116" s="255">
        <v>9111</v>
      </c>
      <c r="AG116" s="255">
        <v>1650</v>
      </c>
      <c r="AH116" s="255">
        <v>0</v>
      </c>
      <c r="AI116" s="255">
        <f t="shared" ref="AI116:AM116" si="157">AI117+AI130+AI135+AI137+AI142+AI145</f>
        <v>13566</v>
      </c>
      <c r="AJ116" s="255">
        <f t="shared" si="157"/>
        <v>0</v>
      </c>
      <c r="AK116" s="255">
        <f t="shared" si="157"/>
        <v>9448</v>
      </c>
      <c r="AL116" s="255">
        <f t="shared" si="157"/>
        <v>4118</v>
      </c>
      <c r="AM116" s="255">
        <f t="shared" si="157"/>
        <v>0</v>
      </c>
      <c r="AN116" s="255">
        <f t="shared" ref="AN116:AQ116" si="158">AN117+AN130+AN135+AN137+AN142+AN145</f>
        <v>12526</v>
      </c>
      <c r="AO116" s="255">
        <f t="shared" si="158"/>
        <v>0</v>
      </c>
      <c r="AP116" s="255">
        <f t="shared" si="158"/>
        <v>8755</v>
      </c>
      <c r="AQ116" s="255">
        <f t="shared" si="158"/>
        <v>3228</v>
      </c>
      <c r="AR116" s="255">
        <f t="shared" ref="AR116" si="159">AR117+AR130+AR135+AR137+AR142+AR145</f>
        <v>543</v>
      </c>
      <c r="AS116" s="233"/>
      <c r="AT116" s="268"/>
      <c r="AU116" s="279"/>
      <c r="AV116" s="269"/>
      <c r="AW116" s="269"/>
      <c r="AX116" s="269"/>
    </row>
    <row r="117" spans="1:50" s="270" customFormat="1" ht="45.75" customHeight="1" x14ac:dyDescent="0.25">
      <c r="A117" s="264" t="s">
        <v>72</v>
      </c>
      <c r="B117" s="281" t="s">
        <v>563</v>
      </c>
      <c r="C117" s="266"/>
      <c r="D117" s="266"/>
      <c r="E117" s="282"/>
      <c r="F117" s="267"/>
      <c r="G117" s="267"/>
      <c r="H117" s="264"/>
      <c r="I117" s="264"/>
      <c r="J117" s="264"/>
      <c r="K117" s="264"/>
      <c r="L117" s="271">
        <f>SUM(L118:L129)</f>
        <v>79600</v>
      </c>
      <c r="M117" s="271">
        <f t="shared" ref="M117:W117" si="160">SUM(M118:M129)</f>
        <v>93490</v>
      </c>
      <c r="N117" s="271">
        <f t="shared" si="160"/>
        <v>10661</v>
      </c>
      <c r="O117" s="271">
        <f t="shared" si="160"/>
        <v>0</v>
      </c>
      <c r="P117" s="271">
        <f t="shared" si="160"/>
        <v>0</v>
      </c>
      <c r="Q117" s="271">
        <f t="shared" si="160"/>
        <v>22440</v>
      </c>
      <c r="R117" s="271">
        <f t="shared" si="160"/>
        <v>77600</v>
      </c>
      <c r="S117" s="271">
        <f t="shared" si="160"/>
        <v>23000</v>
      </c>
      <c r="T117" s="271">
        <f t="shared" si="160"/>
        <v>0</v>
      </c>
      <c r="U117" s="271">
        <f t="shared" si="160"/>
        <v>23000</v>
      </c>
      <c r="V117" s="271">
        <f t="shared" si="160"/>
        <v>0</v>
      </c>
      <c r="W117" s="271">
        <f t="shared" si="160"/>
        <v>0</v>
      </c>
      <c r="X117" s="256">
        <f t="shared" si="81"/>
        <v>0</v>
      </c>
      <c r="Y117" s="271">
        <f t="shared" ref="Y117" si="161">SUM(Y118:Y129)</f>
        <v>23000</v>
      </c>
      <c r="Z117" s="271">
        <f t="shared" ref="Z117" si="162">SUM(Z118:Z129)</f>
        <v>0</v>
      </c>
      <c r="AA117" s="271">
        <f t="shared" ref="AA117" si="163">SUM(AA118:AA129)</f>
        <v>23000</v>
      </c>
      <c r="AB117" s="271">
        <f t="shared" ref="AB117" si="164">SUM(AB118:AB129)</f>
        <v>0</v>
      </c>
      <c r="AC117" s="271">
        <f t="shared" ref="AC117" si="165">SUM(AC118:AC129)</f>
        <v>0</v>
      </c>
      <c r="AD117" s="271">
        <v>9111</v>
      </c>
      <c r="AE117" s="271">
        <v>0</v>
      </c>
      <c r="AF117" s="271">
        <v>9111</v>
      </c>
      <c r="AG117" s="271">
        <v>0</v>
      </c>
      <c r="AH117" s="271">
        <v>0</v>
      </c>
      <c r="AI117" s="271">
        <f t="shared" ref="AI117:AM117" si="166">SUM(AI118:AI129)</f>
        <v>8448</v>
      </c>
      <c r="AJ117" s="271">
        <f t="shared" si="166"/>
        <v>0</v>
      </c>
      <c r="AK117" s="271">
        <f t="shared" si="166"/>
        <v>8448</v>
      </c>
      <c r="AL117" s="271">
        <f t="shared" si="166"/>
        <v>0</v>
      </c>
      <c r="AM117" s="271">
        <f t="shared" si="166"/>
        <v>0</v>
      </c>
      <c r="AN117" s="271">
        <f t="shared" ref="AN117:AQ117" si="167">SUM(AN118:AN129)</f>
        <v>7755</v>
      </c>
      <c r="AO117" s="271">
        <f t="shared" si="167"/>
        <v>0</v>
      </c>
      <c r="AP117" s="271">
        <f t="shared" si="167"/>
        <v>7755</v>
      </c>
      <c r="AQ117" s="271">
        <f t="shared" si="167"/>
        <v>0</v>
      </c>
      <c r="AR117" s="271">
        <f t="shared" ref="AR117" si="168">SUM(AR118:AR129)</f>
        <v>0</v>
      </c>
      <c r="AS117" s="233"/>
      <c r="AT117" s="268"/>
      <c r="AU117" s="279"/>
      <c r="AV117" s="269"/>
      <c r="AW117" s="269"/>
      <c r="AX117" s="269"/>
    </row>
    <row r="118" spans="1:50" s="115" customFormat="1" ht="49.5" customHeight="1" x14ac:dyDescent="0.25">
      <c r="A118" s="56">
        <v>1</v>
      </c>
      <c r="B118" s="314" t="s">
        <v>734</v>
      </c>
      <c r="C118" s="56" t="s">
        <v>85</v>
      </c>
      <c r="D118" s="56" t="s">
        <v>735</v>
      </c>
      <c r="E118" s="282" t="s">
        <v>31</v>
      </c>
      <c r="F118" s="243">
        <v>7917429</v>
      </c>
      <c r="G118" s="243">
        <v>283</v>
      </c>
      <c r="H118" s="56" t="s">
        <v>736</v>
      </c>
      <c r="I118" s="113" t="s">
        <v>95</v>
      </c>
      <c r="J118" s="113" t="s">
        <v>737</v>
      </c>
      <c r="K118" s="56" t="s">
        <v>859</v>
      </c>
      <c r="L118" s="244">
        <v>5400</v>
      </c>
      <c r="M118" s="244">
        <v>6000</v>
      </c>
      <c r="N118" s="244">
        <v>21</v>
      </c>
      <c r="O118" s="244"/>
      <c r="P118" s="244"/>
      <c r="Q118" s="244">
        <v>1000</v>
      </c>
      <c r="R118" s="244">
        <f t="shared" si="79"/>
        <v>5400</v>
      </c>
      <c r="S118" s="276">
        <f t="shared" ref="S118:S127" si="169">SUM(T118:W118)</f>
        <v>1000</v>
      </c>
      <c r="T118" s="276"/>
      <c r="U118" s="276">
        <v>1000</v>
      </c>
      <c r="V118" s="276"/>
      <c r="W118" s="276"/>
      <c r="X118" s="256">
        <f t="shared" si="81"/>
        <v>0</v>
      </c>
      <c r="Y118" s="276">
        <f t="shared" ref="Y118:Y127" si="170">SUM(Z118:AC118)</f>
        <v>1000</v>
      </c>
      <c r="Z118" s="276"/>
      <c r="AA118" s="276">
        <v>1000</v>
      </c>
      <c r="AB118" s="276"/>
      <c r="AC118" s="276"/>
      <c r="AD118" s="277">
        <v>267</v>
      </c>
      <c r="AE118" s="277"/>
      <c r="AF118" s="277">
        <v>267</v>
      </c>
      <c r="AG118" s="277"/>
      <c r="AH118" s="277"/>
      <c r="AI118" s="276">
        <f t="shared" ref="AI118:AI129" si="171">SUM(AJ118:AM118)</f>
        <v>400</v>
      </c>
      <c r="AJ118" s="276"/>
      <c r="AK118" s="276">
        <v>400</v>
      </c>
      <c r="AL118" s="276"/>
      <c r="AM118" s="276"/>
      <c r="AN118" s="276">
        <f t="shared" ref="AN118:AN129" si="172">SUM(AO118:AR118)</f>
        <v>267</v>
      </c>
      <c r="AO118" s="276"/>
      <c r="AP118" s="276">
        <v>267</v>
      </c>
      <c r="AQ118" s="276"/>
      <c r="AR118" s="276"/>
      <c r="AS118" s="56"/>
      <c r="AT118" s="278"/>
      <c r="AU118" s="279"/>
      <c r="AV118" s="280"/>
      <c r="AW118" s="280"/>
      <c r="AX118" s="280"/>
    </row>
    <row r="119" spans="1:50" s="115" customFormat="1" ht="49.5" customHeight="1" x14ac:dyDescent="0.25">
      <c r="A119" s="56">
        <v>2</v>
      </c>
      <c r="B119" s="314" t="s">
        <v>738</v>
      </c>
      <c r="C119" s="56" t="s">
        <v>85</v>
      </c>
      <c r="D119" s="56" t="s">
        <v>735</v>
      </c>
      <c r="E119" s="282" t="s">
        <v>31</v>
      </c>
      <c r="F119" s="243">
        <v>7917430</v>
      </c>
      <c r="G119" s="243">
        <v>283</v>
      </c>
      <c r="H119" s="56" t="s">
        <v>739</v>
      </c>
      <c r="I119" s="113" t="s">
        <v>60</v>
      </c>
      <c r="J119" s="113" t="s">
        <v>740</v>
      </c>
      <c r="K119" s="56" t="s">
        <v>863</v>
      </c>
      <c r="L119" s="244">
        <v>15000</v>
      </c>
      <c r="M119" s="244">
        <v>17000</v>
      </c>
      <c r="N119" s="244">
        <v>360</v>
      </c>
      <c r="O119" s="244"/>
      <c r="P119" s="244"/>
      <c r="Q119" s="244">
        <v>2000</v>
      </c>
      <c r="R119" s="244">
        <f t="shared" si="79"/>
        <v>15000</v>
      </c>
      <c r="S119" s="276">
        <f t="shared" si="169"/>
        <v>2000</v>
      </c>
      <c r="T119" s="276"/>
      <c r="U119" s="276">
        <v>2000</v>
      </c>
      <c r="V119" s="276"/>
      <c r="W119" s="276"/>
      <c r="X119" s="256">
        <f t="shared" si="81"/>
        <v>0</v>
      </c>
      <c r="Y119" s="276">
        <f t="shared" si="170"/>
        <v>2000</v>
      </c>
      <c r="Z119" s="276"/>
      <c r="AA119" s="276">
        <v>2000</v>
      </c>
      <c r="AB119" s="276"/>
      <c r="AC119" s="276"/>
      <c r="AD119" s="277">
        <v>141</v>
      </c>
      <c r="AE119" s="277"/>
      <c r="AF119" s="277">
        <v>141</v>
      </c>
      <c r="AG119" s="277"/>
      <c r="AH119" s="277"/>
      <c r="AI119" s="276">
        <f t="shared" si="171"/>
        <v>350</v>
      </c>
      <c r="AJ119" s="276"/>
      <c r="AK119" s="276">
        <v>350</v>
      </c>
      <c r="AL119" s="276"/>
      <c r="AM119" s="276"/>
      <c r="AN119" s="276">
        <f t="shared" si="172"/>
        <v>141</v>
      </c>
      <c r="AO119" s="276"/>
      <c r="AP119" s="276">
        <v>141</v>
      </c>
      <c r="AQ119" s="276"/>
      <c r="AR119" s="276"/>
      <c r="AS119" s="56"/>
      <c r="AT119" s="278"/>
      <c r="AU119" s="279"/>
      <c r="AV119" s="280"/>
      <c r="AW119" s="280"/>
      <c r="AX119" s="280"/>
    </row>
    <row r="120" spans="1:50" s="115" customFormat="1" ht="49.5" customHeight="1" x14ac:dyDescent="0.25">
      <c r="A120" s="56">
        <v>3</v>
      </c>
      <c r="B120" s="314" t="s">
        <v>741</v>
      </c>
      <c r="C120" s="56" t="s">
        <v>85</v>
      </c>
      <c r="D120" s="56" t="s">
        <v>33</v>
      </c>
      <c r="E120" s="282" t="s">
        <v>31</v>
      </c>
      <c r="F120" s="243">
        <v>7916554</v>
      </c>
      <c r="G120" s="243">
        <v>283</v>
      </c>
      <c r="H120" s="56" t="s">
        <v>742</v>
      </c>
      <c r="I120" s="113" t="s">
        <v>60</v>
      </c>
      <c r="J120" s="113" t="s">
        <v>743</v>
      </c>
      <c r="K120" s="56" t="s">
        <v>858</v>
      </c>
      <c r="L120" s="244">
        <v>13500</v>
      </c>
      <c r="M120" s="244">
        <v>14999</v>
      </c>
      <c r="N120" s="244">
        <v>2126</v>
      </c>
      <c r="O120" s="244"/>
      <c r="P120" s="244"/>
      <c r="Q120" s="244">
        <v>3240</v>
      </c>
      <c r="R120" s="244">
        <f t="shared" si="79"/>
        <v>13500</v>
      </c>
      <c r="S120" s="276">
        <f t="shared" si="169"/>
        <v>3200</v>
      </c>
      <c r="T120" s="276"/>
      <c r="U120" s="276">
        <v>3200</v>
      </c>
      <c r="V120" s="276"/>
      <c r="W120" s="276"/>
      <c r="X120" s="256">
        <f t="shared" si="81"/>
        <v>0</v>
      </c>
      <c r="Y120" s="276">
        <f t="shared" si="170"/>
        <v>3200</v>
      </c>
      <c r="Z120" s="276"/>
      <c r="AA120" s="276">
        <v>3200</v>
      </c>
      <c r="AB120" s="276"/>
      <c r="AC120" s="276"/>
      <c r="AD120" s="277">
        <v>2650</v>
      </c>
      <c r="AE120" s="277"/>
      <c r="AF120" s="277">
        <v>2650</v>
      </c>
      <c r="AG120" s="277"/>
      <c r="AH120" s="277"/>
      <c r="AI120" s="276">
        <f t="shared" si="171"/>
        <v>1500</v>
      </c>
      <c r="AJ120" s="276"/>
      <c r="AK120" s="276">
        <v>1500</v>
      </c>
      <c r="AL120" s="276"/>
      <c r="AM120" s="276"/>
      <c r="AN120" s="276">
        <f t="shared" si="172"/>
        <v>1416</v>
      </c>
      <c r="AO120" s="276"/>
      <c r="AP120" s="276">
        <v>1416</v>
      </c>
      <c r="AQ120" s="276"/>
      <c r="AR120" s="276"/>
      <c r="AS120" s="56"/>
      <c r="AT120" s="278"/>
      <c r="AU120" s="279"/>
      <c r="AV120" s="280"/>
      <c r="AW120" s="280"/>
      <c r="AX120" s="280"/>
    </row>
    <row r="121" spans="1:50" s="115" customFormat="1" ht="62.25" customHeight="1" x14ac:dyDescent="0.25">
      <c r="A121" s="56">
        <v>4</v>
      </c>
      <c r="B121" s="114" t="s">
        <v>744</v>
      </c>
      <c r="C121" s="307" t="s">
        <v>82</v>
      </c>
      <c r="D121" s="56" t="s">
        <v>126</v>
      </c>
      <c r="E121" s="282" t="s">
        <v>31</v>
      </c>
      <c r="F121" s="243">
        <v>7916010</v>
      </c>
      <c r="G121" s="243">
        <v>283</v>
      </c>
      <c r="H121" s="283" t="s">
        <v>745</v>
      </c>
      <c r="I121" s="113" t="s">
        <v>60</v>
      </c>
      <c r="J121" s="113" t="s">
        <v>746</v>
      </c>
      <c r="K121" s="56" t="s">
        <v>864</v>
      </c>
      <c r="L121" s="244">
        <v>7200</v>
      </c>
      <c r="M121" s="244">
        <v>8000</v>
      </c>
      <c r="N121" s="244">
        <v>339</v>
      </c>
      <c r="O121" s="244"/>
      <c r="P121" s="244"/>
      <c r="Q121" s="244">
        <v>1300</v>
      </c>
      <c r="R121" s="244">
        <f t="shared" si="79"/>
        <v>7200</v>
      </c>
      <c r="S121" s="276">
        <f t="shared" si="169"/>
        <v>1300</v>
      </c>
      <c r="T121" s="276"/>
      <c r="U121" s="276">
        <v>1300</v>
      </c>
      <c r="V121" s="276"/>
      <c r="W121" s="276"/>
      <c r="X121" s="256">
        <f t="shared" si="81"/>
        <v>0</v>
      </c>
      <c r="Y121" s="276">
        <f t="shared" si="170"/>
        <v>1300</v>
      </c>
      <c r="Z121" s="276"/>
      <c r="AA121" s="276">
        <v>1300</v>
      </c>
      <c r="AB121" s="276"/>
      <c r="AC121" s="276"/>
      <c r="AD121" s="277">
        <v>1205</v>
      </c>
      <c r="AE121" s="277"/>
      <c r="AF121" s="277">
        <v>1205</v>
      </c>
      <c r="AG121" s="277"/>
      <c r="AH121" s="277"/>
      <c r="AI121" s="276">
        <f t="shared" si="171"/>
        <v>1200</v>
      </c>
      <c r="AJ121" s="276"/>
      <c r="AK121" s="276">
        <v>1200</v>
      </c>
      <c r="AL121" s="276"/>
      <c r="AM121" s="276"/>
      <c r="AN121" s="276">
        <f t="shared" si="172"/>
        <v>1118</v>
      </c>
      <c r="AO121" s="276"/>
      <c r="AP121" s="276">
        <v>1118</v>
      </c>
      <c r="AQ121" s="276"/>
      <c r="AR121" s="276"/>
      <c r="AS121" s="56"/>
      <c r="AT121" s="278"/>
      <c r="AU121" s="279"/>
      <c r="AV121" s="280"/>
      <c r="AW121" s="280"/>
      <c r="AX121" s="280"/>
    </row>
    <row r="122" spans="1:50" s="115" customFormat="1" ht="54" customHeight="1" x14ac:dyDescent="0.25">
      <c r="A122" s="56">
        <v>5</v>
      </c>
      <c r="B122" s="114" t="s">
        <v>747</v>
      </c>
      <c r="C122" s="307" t="s">
        <v>82</v>
      </c>
      <c r="D122" s="56" t="s">
        <v>38</v>
      </c>
      <c r="E122" s="282" t="s">
        <v>31</v>
      </c>
      <c r="F122" s="243">
        <v>7910599</v>
      </c>
      <c r="G122" s="243">
        <v>283</v>
      </c>
      <c r="H122" s="283" t="s">
        <v>748</v>
      </c>
      <c r="I122" s="113" t="s">
        <v>60</v>
      </c>
      <c r="J122" s="113" t="s">
        <v>749</v>
      </c>
      <c r="K122" s="56" t="s">
        <v>750</v>
      </c>
      <c r="L122" s="244">
        <v>4500</v>
      </c>
      <c r="M122" s="244">
        <v>5000</v>
      </c>
      <c r="N122" s="244">
        <v>196</v>
      </c>
      <c r="O122" s="244"/>
      <c r="P122" s="244"/>
      <c r="Q122" s="244">
        <v>2000</v>
      </c>
      <c r="R122" s="244">
        <f t="shared" si="79"/>
        <v>4500</v>
      </c>
      <c r="S122" s="276">
        <f t="shared" si="169"/>
        <v>2000</v>
      </c>
      <c r="T122" s="276"/>
      <c r="U122" s="276">
        <v>2000</v>
      </c>
      <c r="V122" s="276"/>
      <c r="W122" s="276"/>
      <c r="X122" s="256">
        <f t="shared" si="81"/>
        <v>0</v>
      </c>
      <c r="Y122" s="276">
        <f t="shared" si="170"/>
        <v>2000</v>
      </c>
      <c r="Z122" s="276"/>
      <c r="AA122" s="276">
        <v>2000</v>
      </c>
      <c r="AB122" s="276"/>
      <c r="AC122" s="276"/>
      <c r="AD122" s="277">
        <v>1091</v>
      </c>
      <c r="AE122" s="277"/>
      <c r="AF122" s="277">
        <v>1091</v>
      </c>
      <c r="AG122" s="277"/>
      <c r="AH122" s="277"/>
      <c r="AI122" s="276">
        <f t="shared" si="171"/>
        <v>1000</v>
      </c>
      <c r="AJ122" s="276"/>
      <c r="AK122" s="276">
        <v>1000</v>
      </c>
      <c r="AL122" s="276"/>
      <c r="AM122" s="276"/>
      <c r="AN122" s="276">
        <f t="shared" si="172"/>
        <v>982</v>
      </c>
      <c r="AO122" s="276"/>
      <c r="AP122" s="276">
        <v>982</v>
      </c>
      <c r="AQ122" s="276"/>
      <c r="AR122" s="276"/>
      <c r="AS122" s="56"/>
      <c r="AT122" s="278"/>
      <c r="AU122" s="279"/>
      <c r="AV122" s="280"/>
      <c r="AW122" s="280"/>
      <c r="AX122" s="280"/>
    </row>
    <row r="123" spans="1:50" s="115" customFormat="1" ht="48.75" customHeight="1" x14ac:dyDescent="0.25">
      <c r="A123" s="56">
        <v>6</v>
      </c>
      <c r="B123" s="114" t="s">
        <v>751</v>
      </c>
      <c r="C123" s="307" t="s">
        <v>82</v>
      </c>
      <c r="D123" s="56" t="s">
        <v>752</v>
      </c>
      <c r="E123" s="282" t="s">
        <v>31</v>
      </c>
      <c r="F123" s="243">
        <v>7910597</v>
      </c>
      <c r="G123" s="243">
        <v>283</v>
      </c>
      <c r="H123" s="283" t="s">
        <v>753</v>
      </c>
      <c r="I123" s="113" t="s">
        <v>60</v>
      </c>
      <c r="J123" s="113" t="s">
        <v>754</v>
      </c>
      <c r="K123" s="56" t="s">
        <v>844</v>
      </c>
      <c r="L123" s="244">
        <v>4500</v>
      </c>
      <c r="M123" s="244">
        <v>5000</v>
      </c>
      <c r="N123" s="244">
        <v>314</v>
      </c>
      <c r="O123" s="244"/>
      <c r="P123" s="244"/>
      <c r="Q123" s="244">
        <v>2000</v>
      </c>
      <c r="R123" s="244">
        <f t="shared" si="79"/>
        <v>4500</v>
      </c>
      <c r="S123" s="276">
        <f t="shared" si="169"/>
        <v>2000</v>
      </c>
      <c r="T123" s="276"/>
      <c r="U123" s="276">
        <v>2000</v>
      </c>
      <c r="V123" s="276"/>
      <c r="W123" s="276"/>
      <c r="X123" s="256">
        <f t="shared" si="81"/>
        <v>0</v>
      </c>
      <c r="Y123" s="276">
        <f t="shared" si="170"/>
        <v>2000</v>
      </c>
      <c r="Z123" s="276"/>
      <c r="AA123" s="276">
        <v>2000</v>
      </c>
      <c r="AB123" s="276"/>
      <c r="AC123" s="276"/>
      <c r="AD123" s="277">
        <v>1361</v>
      </c>
      <c r="AE123" s="277"/>
      <c r="AF123" s="277">
        <v>1361</v>
      </c>
      <c r="AG123" s="277"/>
      <c r="AH123" s="277"/>
      <c r="AI123" s="276">
        <f t="shared" si="171"/>
        <v>1300</v>
      </c>
      <c r="AJ123" s="276"/>
      <c r="AK123" s="276">
        <v>1300</v>
      </c>
      <c r="AL123" s="276"/>
      <c r="AM123" s="276"/>
      <c r="AN123" s="276">
        <f t="shared" si="172"/>
        <v>1258</v>
      </c>
      <c r="AO123" s="276"/>
      <c r="AP123" s="276">
        <v>1258</v>
      </c>
      <c r="AQ123" s="276"/>
      <c r="AR123" s="276"/>
      <c r="AS123" s="56"/>
      <c r="AT123" s="278"/>
      <c r="AU123" s="279"/>
      <c r="AV123" s="280"/>
      <c r="AW123" s="280"/>
      <c r="AX123" s="280"/>
    </row>
    <row r="124" spans="1:50" s="115" customFormat="1" ht="50.25" customHeight="1" x14ac:dyDescent="0.25">
      <c r="A124" s="56">
        <v>7</v>
      </c>
      <c r="B124" s="114" t="s">
        <v>755</v>
      </c>
      <c r="C124" s="307" t="s">
        <v>82</v>
      </c>
      <c r="D124" s="56" t="s">
        <v>756</v>
      </c>
      <c r="E124" s="282" t="s">
        <v>31</v>
      </c>
      <c r="F124" s="243">
        <v>7910595</v>
      </c>
      <c r="G124" s="243">
        <v>283</v>
      </c>
      <c r="H124" s="283" t="s">
        <v>748</v>
      </c>
      <c r="I124" s="113" t="s">
        <v>60</v>
      </c>
      <c r="J124" s="113" t="s">
        <v>757</v>
      </c>
      <c r="K124" s="56" t="s">
        <v>758</v>
      </c>
      <c r="L124" s="244">
        <v>18000</v>
      </c>
      <c r="M124" s="244">
        <v>19642</v>
      </c>
      <c r="N124" s="244">
        <v>2137</v>
      </c>
      <c r="O124" s="244"/>
      <c r="P124" s="244"/>
      <c r="Q124" s="244">
        <v>5000</v>
      </c>
      <c r="R124" s="244">
        <f t="shared" si="79"/>
        <v>18000</v>
      </c>
      <c r="S124" s="276">
        <f t="shared" si="169"/>
        <v>5000</v>
      </c>
      <c r="T124" s="276"/>
      <c r="U124" s="276">
        <v>5000</v>
      </c>
      <c r="V124" s="276"/>
      <c r="W124" s="276"/>
      <c r="X124" s="256">
        <f t="shared" si="81"/>
        <v>0</v>
      </c>
      <c r="Y124" s="276">
        <f t="shared" si="170"/>
        <v>5000</v>
      </c>
      <c r="Z124" s="276"/>
      <c r="AA124" s="276">
        <v>5000</v>
      </c>
      <c r="AB124" s="276"/>
      <c r="AC124" s="276"/>
      <c r="AD124" s="277">
        <v>302</v>
      </c>
      <c r="AE124" s="277"/>
      <c r="AF124" s="277">
        <v>302</v>
      </c>
      <c r="AG124" s="277"/>
      <c r="AH124" s="277"/>
      <c r="AI124" s="276">
        <f t="shared" si="171"/>
        <v>48</v>
      </c>
      <c r="AJ124" s="276"/>
      <c r="AK124" s="276">
        <v>48</v>
      </c>
      <c r="AL124" s="276"/>
      <c r="AM124" s="276"/>
      <c r="AN124" s="276">
        <f t="shared" si="172"/>
        <v>48</v>
      </c>
      <c r="AO124" s="276"/>
      <c r="AP124" s="276">
        <v>48</v>
      </c>
      <c r="AQ124" s="276"/>
      <c r="AR124" s="276"/>
      <c r="AS124" s="56"/>
      <c r="AT124" s="278"/>
      <c r="AU124" s="279"/>
      <c r="AV124" s="280"/>
      <c r="AW124" s="280"/>
      <c r="AX124" s="280"/>
    </row>
    <row r="125" spans="1:50" s="115" customFormat="1" ht="54.75" customHeight="1" x14ac:dyDescent="0.25">
      <c r="A125" s="56">
        <v>8</v>
      </c>
      <c r="B125" s="114" t="s">
        <v>759</v>
      </c>
      <c r="C125" s="307" t="s">
        <v>82</v>
      </c>
      <c r="D125" s="56" t="s">
        <v>76</v>
      </c>
      <c r="E125" s="282" t="s">
        <v>31</v>
      </c>
      <c r="F125" s="243">
        <v>7910596</v>
      </c>
      <c r="G125" s="243">
        <v>283</v>
      </c>
      <c r="H125" s="283" t="s">
        <v>748</v>
      </c>
      <c r="I125" s="113" t="s">
        <v>60</v>
      </c>
      <c r="J125" s="113" t="s">
        <v>760</v>
      </c>
      <c r="K125" s="56" t="s">
        <v>761</v>
      </c>
      <c r="L125" s="244">
        <v>4500</v>
      </c>
      <c r="M125" s="244">
        <v>5000</v>
      </c>
      <c r="N125" s="244">
        <v>52</v>
      </c>
      <c r="O125" s="244"/>
      <c r="P125" s="244"/>
      <c r="Q125" s="244">
        <v>2000</v>
      </c>
      <c r="R125" s="244">
        <f t="shared" si="79"/>
        <v>4500</v>
      </c>
      <c r="S125" s="276">
        <f t="shared" si="169"/>
        <v>2000</v>
      </c>
      <c r="T125" s="276"/>
      <c r="U125" s="276">
        <v>2000</v>
      </c>
      <c r="V125" s="276"/>
      <c r="W125" s="276"/>
      <c r="X125" s="256">
        <f t="shared" si="81"/>
        <v>0</v>
      </c>
      <c r="Y125" s="276">
        <f t="shared" si="170"/>
        <v>2000</v>
      </c>
      <c r="Z125" s="276"/>
      <c r="AA125" s="276">
        <v>2000</v>
      </c>
      <c r="AB125" s="276"/>
      <c r="AC125" s="276"/>
      <c r="AD125" s="277">
        <v>1425</v>
      </c>
      <c r="AE125" s="277"/>
      <c r="AF125" s="277">
        <v>1425</v>
      </c>
      <c r="AG125" s="277"/>
      <c r="AH125" s="277"/>
      <c r="AI125" s="276">
        <f t="shared" si="171"/>
        <v>900</v>
      </c>
      <c r="AJ125" s="276"/>
      <c r="AK125" s="276">
        <v>900</v>
      </c>
      <c r="AL125" s="276"/>
      <c r="AM125" s="276"/>
      <c r="AN125" s="276">
        <f t="shared" si="172"/>
        <v>896</v>
      </c>
      <c r="AO125" s="276"/>
      <c r="AP125" s="276">
        <v>896</v>
      </c>
      <c r="AQ125" s="276"/>
      <c r="AR125" s="276"/>
      <c r="AS125" s="56"/>
      <c r="AT125" s="278"/>
      <c r="AU125" s="279"/>
      <c r="AV125" s="280"/>
      <c r="AW125" s="280"/>
      <c r="AX125" s="280"/>
    </row>
    <row r="126" spans="1:50" s="115" customFormat="1" ht="90" customHeight="1" x14ac:dyDescent="0.25">
      <c r="A126" s="56">
        <v>9</v>
      </c>
      <c r="B126" s="114" t="s">
        <v>762</v>
      </c>
      <c r="C126" s="307" t="s">
        <v>763</v>
      </c>
      <c r="D126" s="56" t="s">
        <v>764</v>
      </c>
      <c r="E126" s="282" t="s">
        <v>31</v>
      </c>
      <c r="F126" s="243">
        <v>7932593</v>
      </c>
      <c r="G126" s="243">
        <v>282</v>
      </c>
      <c r="H126" s="283" t="s">
        <v>765</v>
      </c>
      <c r="I126" s="113" t="s">
        <v>60</v>
      </c>
      <c r="J126" s="113" t="s">
        <v>766</v>
      </c>
      <c r="K126" s="113" t="s">
        <v>767</v>
      </c>
      <c r="L126" s="244">
        <v>5000</v>
      </c>
      <c r="M126" s="244">
        <v>5522</v>
      </c>
      <c r="N126" s="244">
        <v>499</v>
      </c>
      <c r="O126" s="244"/>
      <c r="P126" s="244"/>
      <c r="Q126" s="244">
        <v>1900</v>
      </c>
      <c r="R126" s="244">
        <f t="shared" si="79"/>
        <v>5000</v>
      </c>
      <c r="S126" s="276">
        <f t="shared" si="169"/>
        <v>1800</v>
      </c>
      <c r="T126" s="276"/>
      <c r="U126" s="276">
        <v>1800</v>
      </c>
      <c r="V126" s="276"/>
      <c r="W126" s="276"/>
      <c r="X126" s="256">
        <f t="shared" si="81"/>
        <v>0</v>
      </c>
      <c r="Y126" s="276">
        <f t="shared" si="170"/>
        <v>1800</v>
      </c>
      <c r="Z126" s="276"/>
      <c r="AA126" s="276">
        <v>1800</v>
      </c>
      <c r="AB126" s="276"/>
      <c r="AC126" s="276"/>
      <c r="AD126" s="277">
        <v>0</v>
      </c>
      <c r="AE126" s="277"/>
      <c r="AF126" s="277"/>
      <c r="AG126" s="277"/>
      <c r="AH126" s="277"/>
      <c r="AI126" s="276">
        <f t="shared" si="171"/>
        <v>0</v>
      </c>
      <c r="AJ126" s="276"/>
      <c r="AK126" s="276"/>
      <c r="AL126" s="276"/>
      <c r="AM126" s="276"/>
      <c r="AN126" s="276">
        <f t="shared" si="172"/>
        <v>0</v>
      </c>
      <c r="AO126" s="276"/>
      <c r="AP126" s="276"/>
      <c r="AQ126" s="276"/>
      <c r="AR126" s="276"/>
      <c r="AS126" s="56"/>
      <c r="AT126" s="278"/>
      <c r="AU126" s="279"/>
      <c r="AV126" s="280"/>
      <c r="AW126" s="280"/>
      <c r="AX126" s="280"/>
    </row>
    <row r="127" spans="1:50" s="115" customFormat="1" ht="90" customHeight="1" x14ac:dyDescent="0.25">
      <c r="A127" s="56">
        <v>10</v>
      </c>
      <c r="B127" s="114" t="s">
        <v>962</v>
      </c>
      <c r="C127" s="307" t="s">
        <v>82</v>
      </c>
      <c r="D127" s="56" t="s">
        <v>50</v>
      </c>
      <c r="E127" s="282" t="s">
        <v>31</v>
      </c>
      <c r="F127" s="243">
        <v>7915570</v>
      </c>
      <c r="G127" s="307">
        <v>282</v>
      </c>
      <c r="H127" s="283" t="s">
        <v>963</v>
      </c>
      <c r="I127" s="56" t="s">
        <v>60</v>
      </c>
      <c r="J127" s="56" t="s">
        <v>964</v>
      </c>
      <c r="K127" s="56" t="s">
        <v>965</v>
      </c>
      <c r="L127" s="244">
        <v>2000</v>
      </c>
      <c r="M127" s="244">
        <v>2227</v>
      </c>
      <c r="N127" s="244">
        <v>17</v>
      </c>
      <c r="O127" s="244"/>
      <c r="P127" s="244"/>
      <c r="Q127" s="244"/>
      <c r="R127" s="244"/>
      <c r="S127" s="276">
        <f t="shared" si="169"/>
        <v>700</v>
      </c>
      <c r="T127" s="276"/>
      <c r="U127" s="276">
        <v>700</v>
      </c>
      <c r="V127" s="276"/>
      <c r="W127" s="276"/>
      <c r="X127" s="256">
        <f t="shared" si="81"/>
        <v>0</v>
      </c>
      <c r="Y127" s="276">
        <f t="shared" si="170"/>
        <v>700</v>
      </c>
      <c r="Z127" s="276"/>
      <c r="AA127" s="276">
        <v>700</v>
      </c>
      <c r="AB127" s="276"/>
      <c r="AC127" s="276"/>
      <c r="AD127" s="277">
        <v>649</v>
      </c>
      <c r="AE127" s="277"/>
      <c r="AF127" s="277">
        <v>649</v>
      </c>
      <c r="AG127" s="277"/>
      <c r="AH127" s="277"/>
      <c r="AI127" s="276">
        <f t="shared" si="171"/>
        <v>600</v>
      </c>
      <c r="AJ127" s="276"/>
      <c r="AK127" s="276">
        <v>600</v>
      </c>
      <c r="AL127" s="276"/>
      <c r="AM127" s="276"/>
      <c r="AN127" s="276">
        <f t="shared" si="172"/>
        <v>509</v>
      </c>
      <c r="AO127" s="276"/>
      <c r="AP127" s="276">
        <v>509</v>
      </c>
      <c r="AQ127" s="276"/>
      <c r="AR127" s="276"/>
      <c r="AS127" s="56"/>
      <c r="AT127" s="278"/>
      <c r="AU127" s="279"/>
      <c r="AV127" s="280"/>
      <c r="AW127" s="280"/>
      <c r="AX127" s="280"/>
    </row>
    <row r="128" spans="1:50" s="115" customFormat="1" ht="51.75" customHeight="1" x14ac:dyDescent="0.25">
      <c r="A128" s="56">
        <v>11</v>
      </c>
      <c r="B128" s="285" t="s">
        <v>1070</v>
      </c>
      <c r="C128" s="56" t="s">
        <v>85</v>
      </c>
      <c r="D128" s="56" t="s">
        <v>50</v>
      </c>
      <c r="E128" s="282" t="s">
        <v>31</v>
      </c>
      <c r="F128" s="243">
        <v>7915572</v>
      </c>
      <c r="G128" s="243">
        <v>282</v>
      </c>
      <c r="H128" s="56" t="s">
        <v>1071</v>
      </c>
      <c r="I128" s="113" t="s">
        <v>60</v>
      </c>
      <c r="J128" s="113" t="s">
        <v>1072</v>
      </c>
      <c r="K128" s="56" t="s">
        <v>1073</v>
      </c>
      <c r="L128" s="114"/>
      <c r="M128" s="244">
        <v>1900</v>
      </c>
      <c r="N128" s="244">
        <v>1700</v>
      </c>
      <c r="O128" s="244"/>
      <c r="P128" s="244"/>
      <c r="Q128" s="244">
        <v>700</v>
      </c>
      <c r="R128" s="244"/>
      <c r="S128" s="276">
        <f t="shared" ref="S128:S129" si="173">SUM(T128:W128)</f>
        <v>700</v>
      </c>
      <c r="T128" s="276"/>
      <c r="U128" s="276">
        <v>700</v>
      </c>
      <c r="V128" s="276"/>
      <c r="W128" s="276"/>
      <c r="X128" s="256">
        <f t="shared" si="81"/>
        <v>0</v>
      </c>
      <c r="Y128" s="276">
        <f t="shared" ref="Y128:Y129" si="174">SUM(Z128:AC128)</f>
        <v>700</v>
      </c>
      <c r="Z128" s="276"/>
      <c r="AA128" s="276">
        <v>700</v>
      </c>
      <c r="AB128" s="276"/>
      <c r="AC128" s="276"/>
      <c r="AD128" s="277">
        <v>20</v>
      </c>
      <c r="AE128" s="277"/>
      <c r="AF128" s="277">
        <v>20</v>
      </c>
      <c r="AG128" s="277"/>
      <c r="AH128" s="277"/>
      <c r="AI128" s="276">
        <f t="shared" si="171"/>
        <v>450</v>
      </c>
      <c r="AJ128" s="276"/>
      <c r="AK128" s="276">
        <v>450</v>
      </c>
      <c r="AL128" s="276"/>
      <c r="AM128" s="276"/>
      <c r="AN128" s="276">
        <f t="shared" si="172"/>
        <v>420</v>
      </c>
      <c r="AO128" s="276"/>
      <c r="AP128" s="276">
        <v>420</v>
      </c>
      <c r="AQ128" s="276"/>
      <c r="AR128" s="276"/>
      <c r="AS128" s="56"/>
      <c r="AT128" s="278"/>
      <c r="AU128" s="279"/>
      <c r="AV128" s="280"/>
      <c r="AW128" s="280"/>
      <c r="AX128" s="280"/>
    </row>
    <row r="129" spans="1:50" s="115" customFormat="1" ht="60" customHeight="1" x14ac:dyDescent="0.25">
      <c r="A129" s="56">
        <v>12</v>
      </c>
      <c r="B129" s="285" t="s">
        <v>1074</v>
      </c>
      <c r="C129" s="56" t="s">
        <v>85</v>
      </c>
      <c r="D129" s="56" t="s">
        <v>50</v>
      </c>
      <c r="E129" s="282" t="s">
        <v>31</v>
      </c>
      <c r="F129" s="243">
        <v>7915571</v>
      </c>
      <c r="G129" s="243">
        <v>282</v>
      </c>
      <c r="H129" s="56" t="s">
        <v>1075</v>
      </c>
      <c r="I129" s="113" t="s">
        <v>60</v>
      </c>
      <c r="J129" s="113" t="s">
        <v>1076</v>
      </c>
      <c r="K129" s="56" t="s">
        <v>1077</v>
      </c>
      <c r="L129" s="114"/>
      <c r="M129" s="244">
        <v>3200</v>
      </c>
      <c r="N129" s="244">
        <v>2900</v>
      </c>
      <c r="O129" s="244"/>
      <c r="P129" s="244"/>
      <c r="Q129" s="244">
        <v>1300</v>
      </c>
      <c r="R129" s="244"/>
      <c r="S129" s="276">
        <f t="shared" si="173"/>
        <v>1300</v>
      </c>
      <c r="T129" s="276"/>
      <c r="U129" s="276">
        <v>1300</v>
      </c>
      <c r="V129" s="276"/>
      <c r="W129" s="276"/>
      <c r="X129" s="256">
        <f t="shared" si="81"/>
        <v>0</v>
      </c>
      <c r="Y129" s="276">
        <f t="shared" si="174"/>
        <v>1300</v>
      </c>
      <c r="Z129" s="276"/>
      <c r="AA129" s="276">
        <v>1300</v>
      </c>
      <c r="AB129" s="276"/>
      <c r="AC129" s="276"/>
      <c r="AD129" s="277">
        <v>0</v>
      </c>
      <c r="AE129" s="277"/>
      <c r="AF129" s="277">
        <v>0</v>
      </c>
      <c r="AG129" s="277"/>
      <c r="AH129" s="277"/>
      <c r="AI129" s="276">
        <f t="shared" si="171"/>
        <v>700</v>
      </c>
      <c r="AJ129" s="276"/>
      <c r="AK129" s="276">
        <v>700</v>
      </c>
      <c r="AL129" s="276"/>
      <c r="AM129" s="276"/>
      <c r="AN129" s="276">
        <f t="shared" si="172"/>
        <v>700</v>
      </c>
      <c r="AO129" s="276"/>
      <c r="AP129" s="276">
        <v>700</v>
      </c>
      <c r="AQ129" s="276"/>
      <c r="AR129" s="276"/>
      <c r="AS129" s="56"/>
      <c r="AT129" s="278"/>
      <c r="AU129" s="279"/>
      <c r="AV129" s="280"/>
      <c r="AW129" s="280"/>
      <c r="AX129" s="280"/>
    </row>
    <row r="130" spans="1:50" s="270" customFormat="1" ht="45.75" customHeight="1" x14ac:dyDescent="0.25">
      <c r="A130" s="264" t="s">
        <v>90</v>
      </c>
      <c r="B130" s="265" t="s">
        <v>149</v>
      </c>
      <c r="C130" s="266"/>
      <c r="D130" s="266"/>
      <c r="E130" s="282"/>
      <c r="F130" s="267"/>
      <c r="G130" s="267"/>
      <c r="H130" s="264"/>
      <c r="I130" s="264"/>
      <c r="J130" s="264"/>
      <c r="K130" s="264"/>
      <c r="L130" s="271">
        <f>SUM(L131:L134)</f>
        <v>250000</v>
      </c>
      <c r="M130" s="271">
        <f t="shared" ref="M130:X130" si="175">SUM(M131:M134)</f>
        <v>3596522</v>
      </c>
      <c r="N130" s="271">
        <f t="shared" si="175"/>
        <v>505824</v>
      </c>
      <c r="O130" s="271">
        <f t="shared" si="175"/>
        <v>0</v>
      </c>
      <c r="P130" s="271">
        <f t="shared" si="175"/>
        <v>0</v>
      </c>
      <c r="Q130" s="271">
        <f t="shared" si="175"/>
        <v>325000</v>
      </c>
      <c r="R130" s="271">
        <f t="shared" si="175"/>
        <v>332000</v>
      </c>
      <c r="S130" s="271">
        <f t="shared" si="175"/>
        <v>68000</v>
      </c>
      <c r="T130" s="271">
        <f t="shared" si="175"/>
        <v>0</v>
      </c>
      <c r="U130" s="271">
        <f t="shared" si="175"/>
        <v>0</v>
      </c>
      <c r="V130" s="271">
        <f t="shared" si="175"/>
        <v>68000</v>
      </c>
      <c r="W130" s="271">
        <f t="shared" si="175"/>
        <v>0</v>
      </c>
      <c r="X130" s="271">
        <f t="shared" si="175"/>
        <v>0</v>
      </c>
      <c r="Y130" s="271">
        <f t="shared" ref="Y130" si="176">SUM(Y131:Y134)</f>
        <v>68000</v>
      </c>
      <c r="Z130" s="271">
        <f t="shared" ref="Z130" si="177">SUM(Z131:Z134)</f>
        <v>0</v>
      </c>
      <c r="AA130" s="271">
        <f t="shared" ref="AA130" si="178">SUM(AA131:AA134)</f>
        <v>0</v>
      </c>
      <c r="AB130" s="271">
        <f t="shared" ref="AB130" si="179">SUM(AB131:AB134)</f>
        <v>68000</v>
      </c>
      <c r="AC130" s="271">
        <f t="shared" ref="AC130" si="180">SUM(AC131:AC134)</f>
        <v>0</v>
      </c>
      <c r="AD130" s="271">
        <v>299</v>
      </c>
      <c r="AE130" s="271">
        <v>0</v>
      </c>
      <c r="AF130" s="271">
        <v>0</v>
      </c>
      <c r="AG130" s="271">
        <v>299</v>
      </c>
      <c r="AH130" s="271">
        <v>0</v>
      </c>
      <c r="AI130" s="271">
        <f t="shared" ref="AI130:AM130" si="181">SUM(AI131:AI134)</f>
        <v>0</v>
      </c>
      <c r="AJ130" s="271">
        <f t="shared" si="181"/>
        <v>0</v>
      </c>
      <c r="AK130" s="271">
        <f t="shared" si="181"/>
        <v>0</v>
      </c>
      <c r="AL130" s="271">
        <f t="shared" si="181"/>
        <v>0</v>
      </c>
      <c r="AM130" s="271">
        <f t="shared" si="181"/>
        <v>0</v>
      </c>
      <c r="AN130" s="271">
        <f t="shared" ref="AN130:AQ130" si="182">SUM(AN131:AN134)</f>
        <v>0</v>
      </c>
      <c r="AO130" s="271">
        <f t="shared" si="182"/>
        <v>0</v>
      </c>
      <c r="AP130" s="271">
        <f t="shared" si="182"/>
        <v>0</v>
      </c>
      <c r="AQ130" s="271">
        <f t="shared" si="182"/>
        <v>0</v>
      </c>
      <c r="AR130" s="271">
        <f t="shared" ref="AR130" si="183">SUM(AR131:AR134)</f>
        <v>0</v>
      </c>
      <c r="AS130" s="315"/>
      <c r="AT130" s="316"/>
      <c r="AU130" s="279"/>
      <c r="AV130" s="269"/>
      <c r="AW130" s="269"/>
      <c r="AX130" s="269"/>
    </row>
    <row r="131" spans="1:50" s="115" customFormat="1" ht="60" customHeight="1" x14ac:dyDescent="0.25">
      <c r="A131" s="56">
        <v>1</v>
      </c>
      <c r="B131" s="295" t="s">
        <v>768</v>
      </c>
      <c r="C131" s="307" t="s">
        <v>151</v>
      </c>
      <c r="D131" s="56" t="s">
        <v>769</v>
      </c>
      <c r="E131" s="282" t="s">
        <v>31</v>
      </c>
      <c r="F131" s="243">
        <v>7866652</v>
      </c>
      <c r="G131" s="243">
        <v>292</v>
      </c>
      <c r="H131" s="56" t="s">
        <v>770</v>
      </c>
      <c r="I131" s="56" t="s">
        <v>771</v>
      </c>
      <c r="J131" s="56"/>
      <c r="K131" s="56" t="s">
        <v>772</v>
      </c>
      <c r="L131" s="244">
        <v>250000</v>
      </c>
      <c r="M131" s="244">
        <v>3416238</v>
      </c>
      <c r="N131" s="244">
        <v>363824</v>
      </c>
      <c r="O131" s="244"/>
      <c r="P131" s="244"/>
      <c r="Q131" s="244">
        <v>250000</v>
      </c>
      <c r="R131" s="244">
        <f t="shared" si="79"/>
        <v>250000</v>
      </c>
      <c r="S131" s="276">
        <f t="shared" ref="S131:S134" si="184">SUM(T131:W131)</f>
        <v>20000</v>
      </c>
      <c r="T131" s="276"/>
      <c r="U131" s="276"/>
      <c r="V131" s="276">
        <v>20000</v>
      </c>
      <c r="W131" s="276"/>
      <c r="X131" s="256">
        <f t="shared" si="81"/>
        <v>0</v>
      </c>
      <c r="Y131" s="276">
        <f t="shared" ref="Y131:Y134" si="185">SUM(Z131:AC131)</f>
        <v>20000</v>
      </c>
      <c r="Z131" s="276"/>
      <c r="AA131" s="276"/>
      <c r="AB131" s="276">
        <v>20000</v>
      </c>
      <c r="AC131" s="276"/>
      <c r="AD131" s="277">
        <v>0</v>
      </c>
      <c r="AE131" s="277"/>
      <c r="AF131" s="277"/>
      <c r="AG131" s="277">
        <v>0</v>
      </c>
      <c r="AH131" s="277"/>
      <c r="AI131" s="276">
        <f t="shared" ref="AI131:AI134" si="186">SUM(AJ131:AM131)</f>
        <v>0</v>
      </c>
      <c r="AJ131" s="276"/>
      <c r="AK131" s="276"/>
      <c r="AL131" s="276"/>
      <c r="AM131" s="276"/>
      <c r="AN131" s="276">
        <f t="shared" ref="AN131:AN134" si="187">SUM(AO131:AR131)</f>
        <v>0</v>
      </c>
      <c r="AO131" s="276"/>
      <c r="AP131" s="276"/>
      <c r="AQ131" s="276"/>
      <c r="AR131" s="276"/>
      <c r="AS131" s="56" t="s">
        <v>773</v>
      </c>
      <c r="AT131" s="317"/>
      <c r="AU131" s="318"/>
    </row>
    <row r="132" spans="1:50" s="115" customFormat="1" ht="60" customHeight="1" x14ac:dyDescent="0.25">
      <c r="A132" s="56">
        <v>2</v>
      </c>
      <c r="B132" s="114" t="s">
        <v>1078</v>
      </c>
      <c r="C132" s="307" t="s">
        <v>151</v>
      </c>
      <c r="D132" s="307" t="s">
        <v>38</v>
      </c>
      <c r="E132" s="282" t="s">
        <v>31</v>
      </c>
      <c r="F132" s="243">
        <v>7885107</v>
      </c>
      <c r="G132" s="243">
        <v>292</v>
      </c>
      <c r="H132" s="307" t="s">
        <v>1079</v>
      </c>
      <c r="I132" s="56" t="s">
        <v>95</v>
      </c>
      <c r="J132" s="56" t="s">
        <v>1080</v>
      </c>
      <c r="K132" s="56" t="s">
        <v>1081</v>
      </c>
      <c r="L132" s="114"/>
      <c r="M132" s="244">
        <v>85991</v>
      </c>
      <c r="N132" s="244">
        <v>60000</v>
      </c>
      <c r="O132" s="15"/>
      <c r="P132" s="244"/>
      <c r="Q132" s="244">
        <v>30000</v>
      </c>
      <c r="R132" s="244"/>
      <c r="S132" s="276">
        <f t="shared" si="184"/>
        <v>20000</v>
      </c>
      <c r="T132" s="276"/>
      <c r="U132" s="276"/>
      <c r="V132" s="276">
        <v>20000</v>
      </c>
      <c r="W132" s="276"/>
      <c r="X132" s="256">
        <f t="shared" si="81"/>
        <v>0</v>
      </c>
      <c r="Y132" s="276">
        <f t="shared" si="185"/>
        <v>20000</v>
      </c>
      <c r="Z132" s="276"/>
      <c r="AA132" s="276"/>
      <c r="AB132" s="276">
        <v>20000</v>
      </c>
      <c r="AC132" s="276"/>
      <c r="AD132" s="277">
        <v>299</v>
      </c>
      <c r="AE132" s="277"/>
      <c r="AF132" s="277"/>
      <c r="AG132" s="277">
        <v>299</v>
      </c>
      <c r="AH132" s="277"/>
      <c r="AI132" s="276">
        <f t="shared" si="186"/>
        <v>0</v>
      </c>
      <c r="AJ132" s="276"/>
      <c r="AK132" s="276"/>
      <c r="AL132" s="276"/>
      <c r="AM132" s="276"/>
      <c r="AN132" s="276">
        <f t="shared" si="187"/>
        <v>0</v>
      </c>
      <c r="AO132" s="276"/>
      <c r="AP132" s="276"/>
      <c r="AQ132" s="276"/>
      <c r="AR132" s="276"/>
      <c r="AS132" s="56"/>
      <c r="AT132" s="317"/>
      <c r="AU132" s="318"/>
    </row>
    <row r="133" spans="1:50" s="115" customFormat="1" ht="60" customHeight="1" x14ac:dyDescent="0.25">
      <c r="A133" s="56">
        <v>3</v>
      </c>
      <c r="B133" s="114" t="s">
        <v>1144</v>
      </c>
      <c r="C133" s="307" t="s">
        <v>151</v>
      </c>
      <c r="D133" s="56" t="s">
        <v>289</v>
      </c>
      <c r="E133" s="282" t="s">
        <v>31</v>
      </c>
      <c r="F133" s="243">
        <v>7885107</v>
      </c>
      <c r="G133" s="243">
        <v>292</v>
      </c>
      <c r="H133" s="283" t="s">
        <v>1145</v>
      </c>
      <c r="I133" s="56" t="s">
        <v>40</v>
      </c>
      <c r="J133" s="56" t="s">
        <v>1080</v>
      </c>
      <c r="K133" s="56" t="s">
        <v>1146</v>
      </c>
      <c r="L133" s="114"/>
      <c r="M133" s="244">
        <v>65200</v>
      </c>
      <c r="N133" s="244">
        <v>55000</v>
      </c>
      <c r="O133" s="23"/>
      <c r="P133" s="244"/>
      <c r="Q133" s="244">
        <v>30000</v>
      </c>
      <c r="R133" s="244">
        <f>N133-P133</f>
        <v>55000</v>
      </c>
      <c r="S133" s="276">
        <f t="shared" si="184"/>
        <v>18000</v>
      </c>
      <c r="T133" s="276"/>
      <c r="U133" s="276"/>
      <c r="V133" s="276">
        <v>18000</v>
      </c>
      <c r="W133" s="276"/>
      <c r="X133" s="256">
        <f t="shared" si="81"/>
        <v>0</v>
      </c>
      <c r="Y133" s="276">
        <f t="shared" si="185"/>
        <v>18000</v>
      </c>
      <c r="Z133" s="276"/>
      <c r="AA133" s="276"/>
      <c r="AB133" s="276">
        <v>18000</v>
      </c>
      <c r="AC133" s="276"/>
      <c r="AD133" s="277">
        <v>0</v>
      </c>
      <c r="AE133" s="277"/>
      <c r="AF133" s="277"/>
      <c r="AG133" s="277">
        <v>0</v>
      </c>
      <c r="AH133" s="277"/>
      <c r="AI133" s="276">
        <f t="shared" si="186"/>
        <v>0</v>
      </c>
      <c r="AJ133" s="276"/>
      <c r="AK133" s="276"/>
      <c r="AL133" s="276"/>
      <c r="AM133" s="276"/>
      <c r="AN133" s="276">
        <f t="shared" si="187"/>
        <v>0</v>
      </c>
      <c r="AO133" s="276"/>
      <c r="AP133" s="276"/>
      <c r="AQ133" s="276"/>
      <c r="AR133" s="276"/>
      <c r="AS133" s="56"/>
      <c r="AT133" s="317"/>
      <c r="AU133" s="318"/>
    </row>
    <row r="134" spans="1:50" s="115" customFormat="1" ht="60" customHeight="1" x14ac:dyDescent="0.25">
      <c r="A134" s="56">
        <v>4</v>
      </c>
      <c r="B134" s="114" t="s">
        <v>1147</v>
      </c>
      <c r="C134" s="307" t="s">
        <v>125</v>
      </c>
      <c r="D134" s="56" t="s">
        <v>126</v>
      </c>
      <c r="E134" s="282" t="s">
        <v>31</v>
      </c>
      <c r="F134" s="243">
        <v>7938706</v>
      </c>
      <c r="G134" s="243">
        <v>292</v>
      </c>
      <c r="H134" s="283" t="s">
        <v>1148</v>
      </c>
      <c r="I134" s="56" t="s">
        <v>60</v>
      </c>
      <c r="J134" s="113" t="s">
        <v>1149</v>
      </c>
      <c r="K134" s="56" t="s">
        <v>1150</v>
      </c>
      <c r="L134" s="114"/>
      <c r="M134" s="244">
        <v>29093</v>
      </c>
      <c r="N134" s="244">
        <v>27000</v>
      </c>
      <c r="O134" s="23"/>
      <c r="P134" s="244"/>
      <c r="Q134" s="244">
        <v>15000</v>
      </c>
      <c r="R134" s="244">
        <f>N134-P134</f>
        <v>27000</v>
      </c>
      <c r="S134" s="276">
        <f t="shared" si="184"/>
        <v>10000</v>
      </c>
      <c r="T134" s="276"/>
      <c r="U134" s="276"/>
      <c r="V134" s="276">
        <v>10000</v>
      </c>
      <c r="W134" s="276"/>
      <c r="X134" s="256">
        <f t="shared" si="81"/>
        <v>0</v>
      </c>
      <c r="Y134" s="276">
        <f t="shared" si="185"/>
        <v>10000</v>
      </c>
      <c r="Z134" s="276"/>
      <c r="AA134" s="276"/>
      <c r="AB134" s="276">
        <v>10000</v>
      </c>
      <c r="AC134" s="276"/>
      <c r="AD134" s="277">
        <v>0</v>
      </c>
      <c r="AE134" s="277"/>
      <c r="AF134" s="277"/>
      <c r="AG134" s="277">
        <v>0</v>
      </c>
      <c r="AH134" s="277"/>
      <c r="AI134" s="276">
        <f t="shared" si="186"/>
        <v>0</v>
      </c>
      <c r="AJ134" s="276"/>
      <c r="AK134" s="276"/>
      <c r="AL134" s="276"/>
      <c r="AM134" s="276"/>
      <c r="AN134" s="276">
        <f t="shared" si="187"/>
        <v>0</v>
      </c>
      <c r="AO134" s="276"/>
      <c r="AP134" s="276"/>
      <c r="AQ134" s="276"/>
      <c r="AR134" s="276"/>
      <c r="AS134" s="56"/>
      <c r="AT134" s="317"/>
      <c r="AU134" s="318"/>
    </row>
    <row r="135" spans="1:50" s="270" customFormat="1" ht="45.75" customHeight="1" x14ac:dyDescent="0.25">
      <c r="A135" s="264" t="s">
        <v>96</v>
      </c>
      <c r="B135" s="281" t="s">
        <v>91</v>
      </c>
      <c r="C135" s="266"/>
      <c r="D135" s="266"/>
      <c r="E135" s="282"/>
      <c r="F135" s="267"/>
      <c r="G135" s="267"/>
      <c r="H135" s="264"/>
      <c r="I135" s="264"/>
      <c r="J135" s="264"/>
      <c r="K135" s="264"/>
      <c r="L135" s="272">
        <f t="shared" ref="L135:P135" si="188">L136</f>
        <v>52000</v>
      </c>
      <c r="M135" s="272">
        <f t="shared" si="188"/>
        <v>58048</v>
      </c>
      <c r="N135" s="272">
        <f t="shared" si="188"/>
        <v>880</v>
      </c>
      <c r="O135" s="272">
        <f t="shared" si="188"/>
        <v>0</v>
      </c>
      <c r="P135" s="272">
        <f t="shared" si="188"/>
        <v>0</v>
      </c>
      <c r="Q135" s="272">
        <f>Q136</f>
        <v>25000</v>
      </c>
      <c r="R135" s="244"/>
      <c r="S135" s="272">
        <f t="shared" ref="S135:AQ135" si="189">S136</f>
        <v>15000</v>
      </c>
      <c r="T135" s="272">
        <f t="shared" si="189"/>
        <v>0</v>
      </c>
      <c r="U135" s="272">
        <f t="shared" si="189"/>
        <v>15000</v>
      </c>
      <c r="V135" s="272">
        <f t="shared" si="189"/>
        <v>0</v>
      </c>
      <c r="W135" s="272">
        <f>W136</f>
        <v>0</v>
      </c>
      <c r="X135" s="256">
        <f t="shared" si="81"/>
        <v>0</v>
      </c>
      <c r="Y135" s="272">
        <f t="shared" si="189"/>
        <v>15000</v>
      </c>
      <c r="Z135" s="272">
        <f t="shared" si="189"/>
        <v>0</v>
      </c>
      <c r="AA135" s="272">
        <f t="shared" si="189"/>
        <v>15000</v>
      </c>
      <c r="AB135" s="272">
        <f t="shared" si="189"/>
        <v>0</v>
      </c>
      <c r="AC135" s="272">
        <f>AC136</f>
        <v>0</v>
      </c>
      <c r="AD135" s="273">
        <v>0</v>
      </c>
      <c r="AE135" s="273">
        <v>0</v>
      </c>
      <c r="AF135" s="273">
        <v>0</v>
      </c>
      <c r="AG135" s="273">
        <v>0</v>
      </c>
      <c r="AH135" s="273">
        <v>0</v>
      </c>
      <c r="AI135" s="272">
        <f t="shared" si="189"/>
        <v>0</v>
      </c>
      <c r="AJ135" s="272">
        <f t="shared" si="189"/>
        <v>0</v>
      </c>
      <c r="AK135" s="272">
        <f t="shared" si="189"/>
        <v>0</v>
      </c>
      <c r="AL135" s="272">
        <f t="shared" si="189"/>
        <v>0</v>
      </c>
      <c r="AM135" s="272">
        <f>AM136</f>
        <v>0</v>
      </c>
      <c r="AN135" s="272">
        <f t="shared" si="189"/>
        <v>0</v>
      </c>
      <c r="AO135" s="272">
        <f t="shared" si="189"/>
        <v>0</v>
      </c>
      <c r="AP135" s="272">
        <f t="shared" si="189"/>
        <v>0</v>
      </c>
      <c r="AQ135" s="272">
        <f t="shared" si="189"/>
        <v>0</v>
      </c>
      <c r="AR135" s="272">
        <f>AR136</f>
        <v>0</v>
      </c>
      <c r="AS135" s="240"/>
      <c r="AT135" s="274"/>
      <c r="AU135" s="279"/>
      <c r="AV135" s="269"/>
      <c r="AW135" s="269"/>
      <c r="AX135" s="269"/>
    </row>
    <row r="136" spans="1:50" s="115" customFormat="1" ht="48" customHeight="1" x14ac:dyDescent="0.25">
      <c r="A136" s="56">
        <v>1</v>
      </c>
      <c r="B136" s="319" t="s">
        <v>774</v>
      </c>
      <c r="C136" s="307" t="s">
        <v>93</v>
      </c>
      <c r="D136" s="307" t="s">
        <v>83</v>
      </c>
      <c r="E136" s="282" t="s">
        <v>31</v>
      </c>
      <c r="F136" s="243">
        <v>7933029</v>
      </c>
      <c r="G136" s="243">
        <v>292</v>
      </c>
      <c r="H136" s="283" t="s">
        <v>775</v>
      </c>
      <c r="I136" s="56" t="s">
        <v>95</v>
      </c>
      <c r="J136" s="56" t="s">
        <v>776</v>
      </c>
      <c r="K136" s="56" t="s">
        <v>843</v>
      </c>
      <c r="L136" s="244">
        <v>52000</v>
      </c>
      <c r="M136" s="244">
        <v>58048</v>
      </c>
      <c r="N136" s="244">
        <v>880</v>
      </c>
      <c r="O136" s="244"/>
      <c r="P136" s="244"/>
      <c r="Q136" s="244">
        <v>25000</v>
      </c>
      <c r="R136" s="244">
        <f t="shared" si="79"/>
        <v>52000</v>
      </c>
      <c r="S136" s="276">
        <f t="shared" ref="S136" si="190">SUM(T136:W136)</f>
        <v>15000</v>
      </c>
      <c r="T136" s="276"/>
      <c r="U136" s="276">
        <v>15000</v>
      </c>
      <c r="V136" s="276"/>
      <c r="W136" s="276"/>
      <c r="X136" s="256">
        <f t="shared" si="81"/>
        <v>0</v>
      </c>
      <c r="Y136" s="276">
        <f t="shared" ref="Y136" si="191">SUM(Z136:AC136)</f>
        <v>15000</v>
      </c>
      <c r="Z136" s="276"/>
      <c r="AA136" s="276">
        <v>15000</v>
      </c>
      <c r="AB136" s="276"/>
      <c r="AC136" s="276"/>
      <c r="AD136" s="277">
        <v>0</v>
      </c>
      <c r="AE136" s="277"/>
      <c r="AF136" s="277"/>
      <c r="AG136" s="277"/>
      <c r="AH136" s="277"/>
      <c r="AI136" s="276">
        <f t="shared" ref="AI136" si="192">SUM(AJ136:AM136)</f>
        <v>0</v>
      </c>
      <c r="AJ136" s="276"/>
      <c r="AK136" s="276"/>
      <c r="AL136" s="276"/>
      <c r="AM136" s="276"/>
      <c r="AN136" s="276">
        <f t="shared" ref="AN136" si="193">SUM(AO136:AR136)</f>
        <v>0</v>
      </c>
      <c r="AO136" s="276"/>
      <c r="AP136" s="276"/>
      <c r="AQ136" s="276"/>
      <c r="AR136" s="276"/>
      <c r="AS136" s="56"/>
      <c r="AT136" s="278"/>
      <c r="AU136" s="279"/>
      <c r="AV136" s="280"/>
      <c r="AW136" s="280"/>
      <c r="AX136" s="280"/>
    </row>
    <row r="137" spans="1:50" s="270" customFormat="1" ht="45.75" customHeight="1" x14ac:dyDescent="0.25">
      <c r="A137" s="264" t="s">
        <v>101</v>
      </c>
      <c r="B137" s="265" t="s">
        <v>97</v>
      </c>
      <c r="C137" s="266"/>
      <c r="D137" s="266"/>
      <c r="E137" s="282"/>
      <c r="F137" s="267"/>
      <c r="G137" s="267"/>
      <c r="H137" s="264"/>
      <c r="I137" s="264"/>
      <c r="J137" s="264"/>
      <c r="K137" s="264"/>
      <c r="L137" s="271">
        <f>SUM(L138:L141)</f>
        <v>27000</v>
      </c>
      <c r="M137" s="271">
        <f t="shared" ref="M137:X137" si="194">SUM(M138:M141)</f>
        <v>76501</v>
      </c>
      <c r="N137" s="271">
        <f t="shared" si="194"/>
        <v>43322</v>
      </c>
      <c r="O137" s="271">
        <f t="shared" si="194"/>
        <v>0</v>
      </c>
      <c r="P137" s="271">
        <f t="shared" si="194"/>
        <v>0</v>
      </c>
      <c r="Q137" s="271">
        <f t="shared" si="194"/>
        <v>24000</v>
      </c>
      <c r="R137" s="271">
        <f t="shared" si="194"/>
        <v>52000</v>
      </c>
      <c r="S137" s="271">
        <f t="shared" si="194"/>
        <v>24000</v>
      </c>
      <c r="T137" s="271">
        <f t="shared" si="194"/>
        <v>0</v>
      </c>
      <c r="U137" s="271">
        <f t="shared" si="194"/>
        <v>14500</v>
      </c>
      <c r="V137" s="271">
        <f t="shared" si="194"/>
        <v>9500</v>
      </c>
      <c r="W137" s="271">
        <f t="shared" si="194"/>
        <v>0</v>
      </c>
      <c r="X137" s="271">
        <f t="shared" si="194"/>
        <v>0</v>
      </c>
      <c r="Y137" s="271">
        <f t="shared" ref="Y137" si="195">SUM(Y138:Y141)</f>
        <v>24000</v>
      </c>
      <c r="Z137" s="271">
        <f t="shared" ref="Z137" si="196">SUM(Z138:Z141)</f>
        <v>0</v>
      </c>
      <c r="AA137" s="271">
        <f t="shared" ref="AA137" si="197">SUM(AA138:AA141)</f>
        <v>14500</v>
      </c>
      <c r="AB137" s="271">
        <f t="shared" ref="AB137" si="198">SUM(AB138:AB141)</f>
        <v>9500</v>
      </c>
      <c r="AC137" s="271">
        <f t="shared" ref="AC137" si="199">SUM(AC138:AC141)</f>
        <v>0</v>
      </c>
      <c r="AD137" s="271">
        <v>1277</v>
      </c>
      <c r="AE137" s="271">
        <v>0</v>
      </c>
      <c r="AF137" s="271">
        <v>0</v>
      </c>
      <c r="AG137" s="271">
        <v>1277</v>
      </c>
      <c r="AH137" s="271">
        <v>0</v>
      </c>
      <c r="AI137" s="271">
        <f t="shared" ref="AI137:AM137" si="200">SUM(AI138:AI141)</f>
        <v>4800</v>
      </c>
      <c r="AJ137" s="271">
        <f t="shared" si="200"/>
        <v>0</v>
      </c>
      <c r="AK137" s="271">
        <f t="shared" si="200"/>
        <v>1000</v>
      </c>
      <c r="AL137" s="271">
        <f t="shared" si="200"/>
        <v>3800</v>
      </c>
      <c r="AM137" s="271">
        <f t="shared" si="200"/>
        <v>0</v>
      </c>
      <c r="AN137" s="271">
        <f t="shared" ref="AN137:AQ137" si="201">SUM(AN138:AN141)</f>
        <v>4771</v>
      </c>
      <c r="AO137" s="271">
        <f t="shared" si="201"/>
        <v>0</v>
      </c>
      <c r="AP137" s="271">
        <f t="shared" si="201"/>
        <v>1000</v>
      </c>
      <c r="AQ137" s="271">
        <f t="shared" si="201"/>
        <v>3228</v>
      </c>
      <c r="AR137" s="271">
        <f t="shared" ref="AR137" si="202">SUM(AR138:AR141)</f>
        <v>543</v>
      </c>
      <c r="AS137" s="240"/>
      <c r="AT137" s="274"/>
      <c r="AU137" s="279"/>
      <c r="AV137" s="269"/>
      <c r="AW137" s="269"/>
      <c r="AX137" s="269"/>
    </row>
    <row r="138" spans="1:50" s="115" customFormat="1" ht="64.5" customHeight="1" x14ac:dyDescent="0.25">
      <c r="A138" s="56">
        <v>1</v>
      </c>
      <c r="B138" s="114" t="s">
        <v>898</v>
      </c>
      <c r="C138" s="56" t="s">
        <v>153</v>
      </c>
      <c r="D138" s="56" t="s">
        <v>154</v>
      </c>
      <c r="E138" s="282" t="s">
        <v>31</v>
      </c>
      <c r="F138" s="243">
        <v>7934411</v>
      </c>
      <c r="G138" s="243">
        <v>311</v>
      </c>
      <c r="H138" s="56" t="s">
        <v>155</v>
      </c>
      <c r="I138" s="113" t="s">
        <v>60</v>
      </c>
      <c r="J138" s="113" t="s">
        <v>156</v>
      </c>
      <c r="K138" s="56" t="s">
        <v>899</v>
      </c>
      <c r="L138" s="244">
        <v>27000</v>
      </c>
      <c r="M138" s="244">
        <v>30691</v>
      </c>
      <c r="N138" s="244">
        <v>3422</v>
      </c>
      <c r="O138" s="244"/>
      <c r="P138" s="244"/>
      <c r="Q138" s="244">
        <v>14500</v>
      </c>
      <c r="R138" s="244">
        <f t="shared" ref="R138:R162" si="203">L138-P138</f>
        <v>27000</v>
      </c>
      <c r="S138" s="276">
        <f t="shared" ref="S138:S141" si="204">SUM(T138:W138)</f>
        <v>14500</v>
      </c>
      <c r="T138" s="276"/>
      <c r="U138" s="276">
        <v>14500</v>
      </c>
      <c r="V138" s="276"/>
      <c r="W138" s="276"/>
      <c r="X138" s="256">
        <f t="shared" si="81"/>
        <v>0</v>
      </c>
      <c r="Y138" s="276">
        <f t="shared" ref="Y138:Y141" si="205">SUM(Z138:AC138)</f>
        <v>14500</v>
      </c>
      <c r="Z138" s="276"/>
      <c r="AA138" s="276">
        <v>14500</v>
      </c>
      <c r="AB138" s="276"/>
      <c r="AC138" s="276"/>
      <c r="AD138" s="277">
        <v>0</v>
      </c>
      <c r="AE138" s="277"/>
      <c r="AF138" s="277">
        <v>0</v>
      </c>
      <c r="AG138" s="277"/>
      <c r="AH138" s="277"/>
      <c r="AI138" s="276">
        <f t="shared" ref="AI138:AI141" si="206">SUM(AJ138:AM138)</f>
        <v>1000</v>
      </c>
      <c r="AJ138" s="276"/>
      <c r="AK138" s="276">
        <v>1000</v>
      </c>
      <c r="AL138" s="276"/>
      <c r="AM138" s="276"/>
      <c r="AN138" s="276">
        <f t="shared" ref="AN138:AN141" si="207">SUM(AO138:AR138)</f>
        <v>1000</v>
      </c>
      <c r="AO138" s="276"/>
      <c r="AP138" s="276">
        <v>1000</v>
      </c>
      <c r="AQ138" s="276"/>
      <c r="AR138" s="276"/>
      <c r="AS138" s="56"/>
      <c r="AT138" s="278"/>
      <c r="AU138" s="279"/>
      <c r="AV138" s="280"/>
      <c r="AW138" s="280"/>
      <c r="AX138" s="280"/>
    </row>
    <row r="139" spans="1:50" s="270" customFormat="1" ht="45.75" customHeight="1" x14ac:dyDescent="0.25">
      <c r="A139" s="264">
        <v>2</v>
      </c>
      <c r="B139" s="114" t="s">
        <v>1082</v>
      </c>
      <c r="C139" s="56" t="s">
        <v>85</v>
      </c>
      <c r="D139" s="243" t="s">
        <v>658</v>
      </c>
      <c r="E139" s="282" t="s">
        <v>31</v>
      </c>
      <c r="F139" s="243">
        <v>7910594</v>
      </c>
      <c r="G139" s="243">
        <v>311</v>
      </c>
      <c r="H139" s="56" t="s">
        <v>1083</v>
      </c>
      <c r="I139" s="113" t="s">
        <v>60</v>
      </c>
      <c r="J139" s="113" t="s">
        <v>1084</v>
      </c>
      <c r="K139" s="56" t="s">
        <v>1085</v>
      </c>
      <c r="L139" s="114"/>
      <c r="M139" s="244">
        <v>3500</v>
      </c>
      <c r="N139" s="244">
        <v>3200</v>
      </c>
      <c r="O139" s="244"/>
      <c r="P139" s="244"/>
      <c r="Q139" s="244">
        <v>1500</v>
      </c>
      <c r="R139" s="244"/>
      <c r="S139" s="276">
        <f t="shared" si="204"/>
        <v>1500</v>
      </c>
      <c r="T139" s="276"/>
      <c r="U139" s="276"/>
      <c r="V139" s="276">
        <v>1500</v>
      </c>
      <c r="W139" s="276"/>
      <c r="X139" s="256">
        <f t="shared" si="81"/>
        <v>0</v>
      </c>
      <c r="Y139" s="276">
        <f t="shared" si="205"/>
        <v>1500</v>
      </c>
      <c r="Z139" s="276"/>
      <c r="AA139" s="276"/>
      <c r="AB139" s="276">
        <v>1500</v>
      </c>
      <c r="AC139" s="276"/>
      <c r="AD139" s="277">
        <v>97</v>
      </c>
      <c r="AE139" s="277"/>
      <c r="AF139" s="277"/>
      <c r="AG139" s="277">
        <v>97</v>
      </c>
      <c r="AH139" s="277"/>
      <c r="AI139" s="276">
        <f t="shared" si="206"/>
        <v>600</v>
      </c>
      <c r="AJ139" s="276"/>
      <c r="AK139" s="276"/>
      <c r="AL139" s="276">
        <v>600</v>
      </c>
      <c r="AM139" s="276"/>
      <c r="AN139" s="276">
        <f t="shared" si="207"/>
        <v>587</v>
      </c>
      <c r="AO139" s="276"/>
      <c r="AP139" s="276"/>
      <c r="AQ139" s="276">
        <v>44</v>
      </c>
      <c r="AR139" s="276">
        <v>543</v>
      </c>
      <c r="AS139" s="240"/>
      <c r="AT139" s="274"/>
      <c r="AU139" s="279"/>
      <c r="AV139" s="269"/>
      <c r="AW139" s="269"/>
      <c r="AX139" s="269"/>
    </row>
    <row r="140" spans="1:50" s="115" customFormat="1" ht="56.25" customHeight="1" x14ac:dyDescent="0.25">
      <c r="A140" s="56">
        <v>3</v>
      </c>
      <c r="B140" s="114" t="s">
        <v>1086</v>
      </c>
      <c r="C140" s="56" t="s">
        <v>85</v>
      </c>
      <c r="D140" s="56" t="s">
        <v>653</v>
      </c>
      <c r="E140" s="282" t="s">
        <v>31</v>
      </c>
      <c r="F140" s="243">
        <v>7916011</v>
      </c>
      <c r="G140" s="243">
        <v>311</v>
      </c>
      <c r="H140" s="56" t="s">
        <v>1087</v>
      </c>
      <c r="I140" s="113" t="s">
        <v>60</v>
      </c>
      <c r="J140" s="113" t="s">
        <v>1088</v>
      </c>
      <c r="K140" s="56" t="s">
        <v>1089</v>
      </c>
      <c r="L140" s="114"/>
      <c r="M140" s="244">
        <v>13000</v>
      </c>
      <c r="N140" s="244">
        <v>11700</v>
      </c>
      <c r="O140" s="244"/>
      <c r="P140" s="244"/>
      <c r="Q140" s="244">
        <v>5000</v>
      </c>
      <c r="R140" s="244"/>
      <c r="S140" s="276">
        <f t="shared" si="204"/>
        <v>5000</v>
      </c>
      <c r="T140" s="276"/>
      <c r="U140" s="276"/>
      <c r="V140" s="276">
        <v>5000</v>
      </c>
      <c r="W140" s="276"/>
      <c r="X140" s="256">
        <f t="shared" si="81"/>
        <v>0</v>
      </c>
      <c r="Y140" s="276">
        <f t="shared" si="205"/>
        <v>5000</v>
      </c>
      <c r="Z140" s="276"/>
      <c r="AA140" s="276"/>
      <c r="AB140" s="276">
        <v>5000</v>
      </c>
      <c r="AC140" s="276"/>
      <c r="AD140" s="277">
        <v>684</v>
      </c>
      <c r="AE140" s="277"/>
      <c r="AF140" s="277"/>
      <c r="AG140" s="277">
        <v>684</v>
      </c>
      <c r="AH140" s="277"/>
      <c r="AI140" s="276">
        <f t="shared" si="206"/>
        <v>3200</v>
      </c>
      <c r="AJ140" s="276"/>
      <c r="AK140" s="276"/>
      <c r="AL140" s="276">
        <v>3200</v>
      </c>
      <c r="AM140" s="276"/>
      <c r="AN140" s="276">
        <f t="shared" si="207"/>
        <v>3184</v>
      </c>
      <c r="AO140" s="276"/>
      <c r="AP140" s="276"/>
      <c r="AQ140" s="276">
        <v>3184</v>
      </c>
      <c r="AR140" s="276"/>
      <c r="AS140" s="56"/>
      <c r="AT140" s="278"/>
      <c r="AU140" s="279"/>
      <c r="AV140" s="280"/>
      <c r="AW140" s="280"/>
      <c r="AX140" s="280"/>
    </row>
    <row r="141" spans="1:50" s="115" customFormat="1" ht="56.25" customHeight="1" x14ac:dyDescent="0.25">
      <c r="A141" s="56">
        <v>4</v>
      </c>
      <c r="B141" s="114" t="s">
        <v>777</v>
      </c>
      <c r="C141" s="56" t="s">
        <v>467</v>
      </c>
      <c r="D141" s="9" t="s">
        <v>701</v>
      </c>
      <c r="E141" s="282" t="s">
        <v>31</v>
      </c>
      <c r="F141" s="9">
        <v>7818181</v>
      </c>
      <c r="G141" s="9">
        <v>311</v>
      </c>
      <c r="H141" s="11" t="s">
        <v>778</v>
      </c>
      <c r="I141" s="113" t="s">
        <v>60</v>
      </c>
      <c r="J141" s="113" t="s">
        <v>779</v>
      </c>
      <c r="K141" s="56" t="s">
        <v>1151</v>
      </c>
      <c r="L141" s="114"/>
      <c r="M141" s="244">
        <v>29310</v>
      </c>
      <c r="N141" s="244">
        <v>25000</v>
      </c>
      <c r="O141" s="244"/>
      <c r="P141" s="244"/>
      <c r="Q141" s="244">
        <v>3000</v>
      </c>
      <c r="R141" s="244">
        <f>N141-P141</f>
        <v>25000</v>
      </c>
      <c r="S141" s="276">
        <f t="shared" si="204"/>
        <v>3000</v>
      </c>
      <c r="T141" s="276"/>
      <c r="U141" s="276"/>
      <c r="V141" s="276">
        <v>3000</v>
      </c>
      <c r="W141" s="276"/>
      <c r="X141" s="256">
        <f t="shared" si="81"/>
        <v>0</v>
      </c>
      <c r="Y141" s="276">
        <f t="shared" si="205"/>
        <v>3000</v>
      </c>
      <c r="Z141" s="276"/>
      <c r="AA141" s="276"/>
      <c r="AB141" s="276">
        <v>3000</v>
      </c>
      <c r="AC141" s="276"/>
      <c r="AD141" s="277">
        <v>496</v>
      </c>
      <c r="AE141" s="277"/>
      <c r="AF141" s="277"/>
      <c r="AG141" s="277">
        <v>496</v>
      </c>
      <c r="AH141" s="277"/>
      <c r="AI141" s="276">
        <f t="shared" si="206"/>
        <v>0</v>
      </c>
      <c r="AJ141" s="276"/>
      <c r="AK141" s="276"/>
      <c r="AL141" s="276"/>
      <c r="AM141" s="276"/>
      <c r="AN141" s="276">
        <f t="shared" si="207"/>
        <v>0</v>
      </c>
      <c r="AO141" s="276"/>
      <c r="AP141" s="276"/>
      <c r="AQ141" s="276"/>
      <c r="AR141" s="276"/>
      <c r="AS141" s="56"/>
      <c r="AT141" s="278"/>
      <c r="AU141" s="279"/>
      <c r="AV141" s="280"/>
      <c r="AW141" s="280"/>
      <c r="AX141" s="280"/>
    </row>
    <row r="142" spans="1:50" s="115" customFormat="1" ht="56.25" customHeight="1" x14ac:dyDescent="0.25">
      <c r="A142" s="56" t="s">
        <v>1157</v>
      </c>
      <c r="B142" s="265" t="s">
        <v>102</v>
      </c>
      <c r="C142" s="266"/>
      <c r="D142" s="266"/>
      <c r="E142" s="265"/>
      <c r="F142" s="267"/>
      <c r="G142" s="267"/>
      <c r="H142" s="264"/>
      <c r="I142" s="264"/>
      <c r="J142" s="264"/>
      <c r="K142" s="264"/>
      <c r="L142" s="281"/>
      <c r="M142" s="271">
        <f>SUM(M143:M144)</f>
        <v>47184</v>
      </c>
      <c r="N142" s="271">
        <f t="shared" ref="N142:AR142" si="208">SUM(N143:N144)</f>
        <v>27000</v>
      </c>
      <c r="O142" s="271">
        <f t="shared" si="208"/>
        <v>0</v>
      </c>
      <c r="P142" s="271">
        <f t="shared" si="208"/>
        <v>0</v>
      </c>
      <c r="Q142" s="271">
        <f t="shared" si="208"/>
        <v>20000</v>
      </c>
      <c r="R142" s="271">
        <f t="shared" si="208"/>
        <v>44000</v>
      </c>
      <c r="S142" s="271">
        <f t="shared" si="208"/>
        <v>15000</v>
      </c>
      <c r="T142" s="271">
        <f t="shared" si="208"/>
        <v>0</v>
      </c>
      <c r="U142" s="271">
        <f t="shared" si="208"/>
        <v>0</v>
      </c>
      <c r="V142" s="271">
        <f t="shared" si="208"/>
        <v>15000</v>
      </c>
      <c r="W142" s="271">
        <f t="shared" si="208"/>
        <v>0</v>
      </c>
      <c r="X142" s="271">
        <f t="shared" si="208"/>
        <v>10000</v>
      </c>
      <c r="Y142" s="271">
        <f t="shared" si="208"/>
        <v>25000</v>
      </c>
      <c r="Z142" s="271">
        <f t="shared" si="208"/>
        <v>0</v>
      </c>
      <c r="AA142" s="271">
        <f t="shared" si="208"/>
        <v>0</v>
      </c>
      <c r="AB142" s="271">
        <f t="shared" si="208"/>
        <v>25000</v>
      </c>
      <c r="AC142" s="271">
        <f t="shared" si="208"/>
        <v>0</v>
      </c>
      <c r="AD142" s="271">
        <v>74</v>
      </c>
      <c r="AE142" s="271">
        <v>0</v>
      </c>
      <c r="AF142" s="271">
        <v>0</v>
      </c>
      <c r="AG142" s="271">
        <v>74</v>
      </c>
      <c r="AH142" s="271">
        <v>0</v>
      </c>
      <c r="AI142" s="271">
        <f t="shared" si="208"/>
        <v>168</v>
      </c>
      <c r="AJ142" s="271">
        <f t="shared" si="208"/>
        <v>0</v>
      </c>
      <c r="AK142" s="271">
        <f t="shared" si="208"/>
        <v>0</v>
      </c>
      <c r="AL142" s="271">
        <f t="shared" si="208"/>
        <v>168</v>
      </c>
      <c r="AM142" s="271">
        <f t="shared" si="208"/>
        <v>0</v>
      </c>
      <c r="AN142" s="271">
        <f t="shared" si="208"/>
        <v>0</v>
      </c>
      <c r="AO142" s="271">
        <f t="shared" si="208"/>
        <v>0</v>
      </c>
      <c r="AP142" s="271">
        <f t="shared" si="208"/>
        <v>0</v>
      </c>
      <c r="AQ142" s="271">
        <f t="shared" si="208"/>
        <v>0</v>
      </c>
      <c r="AR142" s="271">
        <f t="shared" si="208"/>
        <v>0</v>
      </c>
      <c r="AS142" s="56"/>
      <c r="AT142" s="278"/>
      <c r="AU142" s="279"/>
      <c r="AV142" s="280"/>
      <c r="AW142" s="280"/>
      <c r="AX142" s="280"/>
    </row>
    <row r="143" spans="1:50" s="115" customFormat="1" ht="56.25" customHeight="1" x14ac:dyDescent="0.25">
      <c r="A143" s="56">
        <v>1</v>
      </c>
      <c r="B143" s="114" t="s">
        <v>1152</v>
      </c>
      <c r="C143" s="56" t="s">
        <v>104</v>
      </c>
      <c r="D143" s="56" t="s">
        <v>1153</v>
      </c>
      <c r="E143" s="282" t="s">
        <v>31</v>
      </c>
      <c r="F143" s="243">
        <v>7919660</v>
      </c>
      <c r="G143" s="307">
        <v>314</v>
      </c>
      <c r="H143" s="283" t="s">
        <v>1154</v>
      </c>
      <c r="I143" s="56" t="s">
        <v>40</v>
      </c>
      <c r="J143" s="113" t="s">
        <v>1155</v>
      </c>
      <c r="K143" s="56" t="s">
        <v>1156</v>
      </c>
      <c r="L143" s="114"/>
      <c r="M143" s="244">
        <v>30540</v>
      </c>
      <c r="N143" s="244">
        <v>27000</v>
      </c>
      <c r="O143" s="244"/>
      <c r="P143" s="244"/>
      <c r="Q143" s="244">
        <v>20000</v>
      </c>
      <c r="R143" s="244">
        <f>N143-P143</f>
        <v>27000</v>
      </c>
      <c r="S143" s="276">
        <f t="shared" ref="S143:S144" si="209">SUM(T143:W143)</f>
        <v>15000</v>
      </c>
      <c r="T143" s="276"/>
      <c r="U143" s="276"/>
      <c r="V143" s="276">
        <v>15000</v>
      </c>
      <c r="W143" s="276"/>
      <c r="X143" s="256">
        <f t="shared" si="81"/>
        <v>0</v>
      </c>
      <c r="Y143" s="276">
        <f t="shared" ref="Y143:Y144" si="210">SUM(Z143:AC143)</f>
        <v>15000</v>
      </c>
      <c r="Z143" s="276"/>
      <c r="AA143" s="276"/>
      <c r="AB143" s="276">
        <v>15000</v>
      </c>
      <c r="AC143" s="276"/>
      <c r="AD143" s="277">
        <v>0</v>
      </c>
      <c r="AE143" s="277"/>
      <c r="AF143" s="277"/>
      <c r="AG143" s="277">
        <v>0</v>
      </c>
      <c r="AH143" s="277"/>
      <c r="AI143" s="276">
        <f t="shared" ref="AI143:AI144" si="211">SUM(AJ143:AM143)</f>
        <v>168</v>
      </c>
      <c r="AJ143" s="276"/>
      <c r="AK143" s="276"/>
      <c r="AL143" s="276">
        <v>168</v>
      </c>
      <c r="AM143" s="276"/>
      <c r="AN143" s="276">
        <f t="shared" ref="AN143:AN144" si="212">SUM(AO143:AR143)</f>
        <v>0</v>
      </c>
      <c r="AO143" s="276"/>
      <c r="AP143" s="276"/>
      <c r="AQ143" s="276">
        <v>0</v>
      </c>
      <c r="AR143" s="276"/>
      <c r="AS143" s="56"/>
      <c r="AT143" s="278"/>
      <c r="AU143" s="279"/>
      <c r="AV143" s="280"/>
      <c r="AW143" s="280"/>
      <c r="AX143" s="280"/>
    </row>
    <row r="144" spans="1:50" s="115" customFormat="1" ht="56.25" customHeight="1" x14ac:dyDescent="0.25">
      <c r="A144" s="56">
        <v>2</v>
      </c>
      <c r="B144" s="114" t="s">
        <v>1225</v>
      </c>
      <c r="C144" s="307" t="s">
        <v>1226</v>
      </c>
      <c r="D144" s="307" t="s">
        <v>1227</v>
      </c>
      <c r="E144" s="282" t="s">
        <v>31</v>
      </c>
      <c r="F144" s="243">
        <v>7926325</v>
      </c>
      <c r="G144" s="275">
        <v>314</v>
      </c>
      <c r="H144" s="56" t="s">
        <v>1228</v>
      </c>
      <c r="I144" s="307" t="s">
        <v>60</v>
      </c>
      <c r="J144" s="56" t="s">
        <v>1229</v>
      </c>
      <c r="K144" s="56" t="s">
        <v>1230</v>
      </c>
      <c r="L144" s="114">
        <v>17000</v>
      </c>
      <c r="M144" s="244">
        <v>16644</v>
      </c>
      <c r="N144" s="244"/>
      <c r="O144" s="244"/>
      <c r="P144" s="244"/>
      <c r="Q144" s="244"/>
      <c r="R144" s="244">
        <v>17000</v>
      </c>
      <c r="S144" s="276">
        <f t="shared" si="209"/>
        <v>0</v>
      </c>
      <c r="T144" s="276"/>
      <c r="U144" s="276"/>
      <c r="V144" s="276"/>
      <c r="W144" s="276"/>
      <c r="X144" s="256">
        <f t="shared" si="81"/>
        <v>10000</v>
      </c>
      <c r="Y144" s="276">
        <f t="shared" si="210"/>
        <v>10000</v>
      </c>
      <c r="Z144" s="276"/>
      <c r="AA144" s="276"/>
      <c r="AB144" s="276">
        <v>10000</v>
      </c>
      <c r="AC144" s="276"/>
      <c r="AD144" s="277">
        <v>74</v>
      </c>
      <c r="AE144" s="357"/>
      <c r="AF144" s="357"/>
      <c r="AG144" s="357">
        <v>74</v>
      </c>
      <c r="AH144" s="357"/>
      <c r="AI144" s="276">
        <f t="shared" si="211"/>
        <v>0</v>
      </c>
      <c r="AJ144" s="276"/>
      <c r="AK144" s="276"/>
      <c r="AL144" s="276"/>
      <c r="AM144" s="276"/>
      <c r="AN144" s="276">
        <f t="shared" si="212"/>
        <v>0</v>
      </c>
      <c r="AO144" s="276"/>
      <c r="AP144" s="276"/>
      <c r="AQ144" s="276"/>
      <c r="AR144" s="276"/>
      <c r="AS144" s="56"/>
      <c r="AT144" s="278"/>
      <c r="AU144" s="279"/>
      <c r="AV144" s="280"/>
      <c r="AW144" s="280"/>
      <c r="AX144" s="280"/>
    </row>
    <row r="145" spans="1:50" s="115" customFormat="1" ht="56.25" customHeight="1" x14ac:dyDescent="0.25">
      <c r="A145" s="56"/>
      <c r="B145" s="281" t="s">
        <v>780</v>
      </c>
      <c r="C145" s="264"/>
      <c r="D145" s="264"/>
      <c r="E145" s="313"/>
      <c r="F145" s="266"/>
      <c r="G145" s="266"/>
      <c r="H145" s="264"/>
      <c r="I145" s="264"/>
      <c r="J145" s="264"/>
      <c r="K145" s="264"/>
      <c r="L145" s="281"/>
      <c r="M145" s="271">
        <f t="shared" ref="M145:AR145" si="213">M146</f>
        <v>44933</v>
      </c>
      <c r="N145" s="271">
        <f>N146</f>
        <v>40000</v>
      </c>
      <c r="O145" s="272">
        <f t="shared" si="213"/>
        <v>0</v>
      </c>
      <c r="P145" s="272">
        <f t="shared" si="213"/>
        <v>0</v>
      </c>
      <c r="Q145" s="271">
        <f t="shared" si="213"/>
        <v>30000</v>
      </c>
      <c r="R145" s="244"/>
      <c r="S145" s="272">
        <f t="shared" si="213"/>
        <v>20000</v>
      </c>
      <c r="T145" s="272">
        <f t="shared" si="213"/>
        <v>0</v>
      </c>
      <c r="U145" s="272">
        <f t="shared" si="213"/>
        <v>0</v>
      </c>
      <c r="V145" s="272">
        <f t="shared" si="213"/>
        <v>20000</v>
      </c>
      <c r="W145" s="272">
        <f t="shared" si="213"/>
        <v>0</v>
      </c>
      <c r="X145" s="256">
        <f t="shared" si="81"/>
        <v>0</v>
      </c>
      <c r="Y145" s="272">
        <f t="shared" si="213"/>
        <v>20000</v>
      </c>
      <c r="Z145" s="272">
        <f t="shared" si="213"/>
        <v>0</v>
      </c>
      <c r="AA145" s="272">
        <f t="shared" si="213"/>
        <v>0</v>
      </c>
      <c r="AB145" s="272">
        <f t="shared" si="213"/>
        <v>20000</v>
      </c>
      <c r="AC145" s="272">
        <f t="shared" si="213"/>
        <v>0</v>
      </c>
      <c r="AD145" s="273">
        <v>0</v>
      </c>
      <c r="AE145" s="356">
        <v>0</v>
      </c>
      <c r="AF145" s="356">
        <v>0</v>
      </c>
      <c r="AG145" s="356">
        <v>0</v>
      </c>
      <c r="AH145" s="356">
        <v>0</v>
      </c>
      <c r="AI145" s="272">
        <f t="shared" si="213"/>
        <v>150</v>
      </c>
      <c r="AJ145" s="272">
        <f t="shared" si="213"/>
        <v>0</v>
      </c>
      <c r="AK145" s="272">
        <f t="shared" si="213"/>
        <v>0</v>
      </c>
      <c r="AL145" s="272">
        <f t="shared" si="213"/>
        <v>150</v>
      </c>
      <c r="AM145" s="272">
        <f t="shared" si="213"/>
        <v>0</v>
      </c>
      <c r="AN145" s="272">
        <f t="shared" si="213"/>
        <v>0</v>
      </c>
      <c r="AO145" s="272">
        <f t="shared" si="213"/>
        <v>0</v>
      </c>
      <c r="AP145" s="272">
        <f t="shared" si="213"/>
        <v>0</v>
      </c>
      <c r="AQ145" s="272">
        <f t="shared" si="213"/>
        <v>0</v>
      </c>
      <c r="AR145" s="272">
        <f t="shared" si="213"/>
        <v>0</v>
      </c>
      <c r="AS145" s="56"/>
      <c r="AT145" s="278"/>
      <c r="AU145" s="279"/>
      <c r="AV145" s="280"/>
      <c r="AW145" s="280"/>
      <c r="AX145" s="280"/>
    </row>
    <row r="146" spans="1:50" s="115" customFormat="1" ht="56.25" customHeight="1" x14ac:dyDescent="0.25">
      <c r="A146" s="56">
        <v>1</v>
      </c>
      <c r="B146" s="114" t="s">
        <v>1158</v>
      </c>
      <c r="C146" s="307" t="s">
        <v>312</v>
      </c>
      <c r="D146" s="307" t="s">
        <v>1159</v>
      </c>
      <c r="E146" s="282" t="s">
        <v>31</v>
      </c>
      <c r="F146" s="243">
        <v>7905797</v>
      </c>
      <c r="G146" s="275">
        <v>292</v>
      </c>
      <c r="H146" s="307" t="s">
        <v>1160</v>
      </c>
      <c r="I146" s="307" t="s">
        <v>95</v>
      </c>
      <c r="J146" s="307" t="s">
        <v>1161</v>
      </c>
      <c r="K146" s="56" t="s">
        <v>1162</v>
      </c>
      <c r="L146" s="114"/>
      <c r="M146" s="244">
        <v>44933</v>
      </c>
      <c r="N146" s="244">
        <v>40000</v>
      </c>
      <c r="O146" s="272"/>
      <c r="P146" s="272"/>
      <c r="Q146" s="244">
        <v>30000</v>
      </c>
      <c r="R146" s="244">
        <f>N146-P146</f>
        <v>40000</v>
      </c>
      <c r="S146" s="276">
        <f>SUM(T146:W146)</f>
        <v>20000</v>
      </c>
      <c r="T146" s="276"/>
      <c r="U146" s="276"/>
      <c r="V146" s="276">
        <v>20000</v>
      </c>
      <c r="W146" s="276"/>
      <c r="X146" s="256">
        <f t="shared" si="81"/>
        <v>0</v>
      </c>
      <c r="Y146" s="276">
        <f>SUM(Z146:AC146)</f>
        <v>20000</v>
      </c>
      <c r="Z146" s="276"/>
      <c r="AA146" s="276"/>
      <c r="AB146" s="276">
        <v>20000</v>
      </c>
      <c r="AC146" s="276"/>
      <c r="AD146" s="277">
        <v>0</v>
      </c>
      <c r="AE146" s="277"/>
      <c r="AF146" s="277"/>
      <c r="AG146" s="277">
        <v>0</v>
      </c>
      <c r="AH146" s="277"/>
      <c r="AI146" s="276">
        <f>SUM(AJ146:AM146)</f>
        <v>150</v>
      </c>
      <c r="AJ146" s="276"/>
      <c r="AK146" s="276"/>
      <c r="AL146" s="276">
        <v>150</v>
      </c>
      <c r="AM146" s="276"/>
      <c r="AN146" s="276">
        <f>SUM(AO146:AR146)</f>
        <v>0</v>
      </c>
      <c r="AO146" s="276"/>
      <c r="AP146" s="276"/>
      <c r="AQ146" s="276"/>
      <c r="AR146" s="276"/>
      <c r="AS146" s="56"/>
      <c r="AT146" s="278"/>
      <c r="AU146" s="279"/>
      <c r="AV146" s="280"/>
      <c r="AW146" s="280"/>
      <c r="AX146" s="280"/>
    </row>
    <row r="147" spans="1:50" s="270" customFormat="1" ht="88.5" customHeight="1" x14ac:dyDescent="0.25">
      <c r="A147" s="264" t="s">
        <v>781</v>
      </c>
      <c r="B147" s="281" t="s">
        <v>679</v>
      </c>
      <c r="C147" s="266"/>
      <c r="D147" s="266"/>
      <c r="E147" s="282"/>
      <c r="F147" s="267"/>
      <c r="G147" s="267"/>
      <c r="H147" s="264"/>
      <c r="I147" s="264"/>
      <c r="J147" s="264"/>
      <c r="K147" s="264"/>
      <c r="L147" s="271">
        <f>SUM(L148:L153)</f>
        <v>10200</v>
      </c>
      <c r="M147" s="271">
        <f>SUM(M148:M153)</f>
        <v>27239</v>
      </c>
      <c r="N147" s="271">
        <f t="shared" ref="N147:AR147" si="214">SUM(N148:N153)</f>
        <v>12069</v>
      </c>
      <c r="O147" s="271">
        <f t="shared" si="214"/>
        <v>0</v>
      </c>
      <c r="P147" s="271">
        <f t="shared" si="214"/>
        <v>0</v>
      </c>
      <c r="Q147" s="271">
        <f t="shared" si="214"/>
        <v>8700</v>
      </c>
      <c r="R147" s="271">
        <f t="shared" si="214"/>
        <v>2500</v>
      </c>
      <c r="S147" s="271">
        <f t="shared" si="214"/>
        <v>7900</v>
      </c>
      <c r="T147" s="271">
        <f t="shared" si="214"/>
        <v>5000</v>
      </c>
      <c r="U147" s="271">
        <f t="shared" si="214"/>
        <v>0</v>
      </c>
      <c r="V147" s="271">
        <f t="shared" si="214"/>
        <v>2900</v>
      </c>
      <c r="W147" s="271">
        <f t="shared" si="214"/>
        <v>0</v>
      </c>
      <c r="X147" s="271">
        <f t="shared" si="214"/>
        <v>7100</v>
      </c>
      <c r="Y147" s="271">
        <f t="shared" si="214"/>
        <v>15000</v>
      </c>
      <c r="Z147" s="271">
        <f t="shared" si="214"/>
        <v>12100</v>
      </c>
      <c r="AA147" s="271">
        <f t="shared" si="214"/>
        <v>0</v>
      </c>
      <c r="AB147" s="271">
        <f t="shared" si="214"/>
        <v>2900</v>
      </c>
      <c r="AC147" s="271">
        <f t="shared" si="214"/>
        <v>0</v>
      </c>
      <c r="AD147" s="271">
        <v>1190</v>
      </c>
      <c r="AE147" s="271">
        <v>946</v>
      </c>
      <c r="AF147" s="271">
        <v>0</v>
      </c>
      <c r="AG147" s="271">
        <v>244</v>
      </c>
      <c r="AH147" s="271">
        <v>0</v>
      </c>
      <c r="AI147" s="271">
        <f t="shared" si="214"/>
        <v>200</v>
      </c>
      <c r="AJ147" s="271">
        <f t="shared" si="214"/>
        <v>200</v>
      </c>
      <c r="AK147" s="271">
        <f t="shared" si="214"/>
        <v>0</v>
      </c>
      <c r="AL147" s="271">
        <f t="shared" si="214"/>
        <v>0</v>
      </c>
      <c r="AM147" s="271">
        <f t="shared" si="214"/>
        <v>0</v>
      </c>
      <c r="AN147" s="271">
        <f t="shared" si="214"/>
        <v>106</v>
      </c>
      <c r="AO147" s="271">
        <f t="shared" si="214"/>
        <v>106</v>
      </c>
      <c r="AP147" s="271">
        <f t="shared" si="214"/>
        <v>0</v>
      </c>
      <c r="AQ147" s="271">
        <f t="shared" si="214"/>
        <v>0</v>
      </c>
      <c r="AR147" s="271">
        <f t="shared" si="214"/>
        <v>0</v>
      </c>
      <c r="AS147" s="240"/>
      <c r="AT147" s="274"/>
      <c r="AU147" s="279"/>
      <c r="AV147" s="269"/>
      <c r="AW147" s="269"/>
      <c r="AX147" s="269"/>
    </row>
    <row r="148" spans="1:50" s="115" customFormat="1" ht="55.5" customHeight="1" x14ac:dyDescent="0.25">
      <c r="A148" s="243">
        <v>1</v>
      </c>
      <c r="B148" s="122" t="s">
        <v>782</v>
      </c>
      <c r="C148" s="56" t="s">
        <v>467</v>
      </c>
      <c r="D148" s="307" t="s">
        <v>161</v>
      </c>
      <c r="E148" s="282" t="s">
        <v>31</v>
      </c>
      <c r="F148" s="243">
        <v>7917426</v>
      </c>
      <c r="G148" s="243">
        <v>341</v>
      </c>
      <c r="H148" s="56" t="s">
        <v>783</v>
      </c>
      <c r="I148" s="307" t="s">
        <v>60</v>
      </c>
      <c r="J148" s="56" t="s">
        <v>784</v>
      </c>
      <c r="K148" s="56" t="s">
        <v>785</v>
      </c>
      <c r="L148" s="244">
        <v>2500</v>
      </c>
      <c r="M148" s="244">
        <v>2787</v>
      </c>
      <c r="N148" s="244">
        <v>69</v>
      </c>
      <c r="O148" s="244"/>
      <c r="P148" s="244"/>
      <c r="Q148" s="244">
        <v>2000</v>
      </c>
      <c r="R148" s="244">
        <f t="shared" si="203"/>
        <v>2500</v>
      </c>
      <c r="S148" s="276">
        <f t="shared" ref="S148:S153" si="215">SUM(T148:W148)</f>
        <v>2000</v>
      </c>
      <c r="T148" s="276">
        <v>2000</v>
      </c>
      <c r="U148" s="276"/>
      <c r="V148" s="276"/>
      <c r="W148" s="276"/>
      <c r="X148" s="256">
        <f t="shared" si="81"/>
        <v>0</v>
      </c>
      <c r="Y148" s="276">
        <f t="shared" ref="Y148:Y151" si="216">SUM(Z148:AC148)</f>
        <v>2000</v>
      </c>
      <c r="Z148" s="276">
        <v>2000</v>
      </c>
      <c r="AA148" s="276"/>
      <c r="AB148" s="276"/>
      <c r="AC148" s="276"/>
      <c r="AD148" s="277">
        <v>524</v>
      </c>
      <c r="AE148" s="277">
        <v>524</v>
      </c>
      <c r="AF148" s="277"/>
      <c r="AG148" s="277"/>
      <c r="AH148" s="277"/>
      <c r="AI148" s="276">
        <f t="shared" ref="AI148:AI153" si="217">SUM(AJ148:AM148)</f>
        <v>0</v>
      </c>
      <c r="AJ148" s="276"/>
      <c r="AK148" s="276"/>
      <c r="AL148" s="276"/>
      <c r="AM148" s="276"/>
      <c r="AN148" s="276">
        <f t="shared" ref="AN148:AN153" si="218">SUM(AO148:AR148)</f>
        <v>0</v>
      </c>
      <c r="AO148" s="276"/>
      <c r="AP148" s="276"/>
      <c r="AQ148" s="276"/>
      <c r="AR148" s="276"/>
      <c r="AS148" s="56"/>
      <c r="AT148" s="278"/>
      <c r="AU148" s="279"/>
      <c r="AV148" s="280"/>
      <c r="AW148" s="280"/>
      <c r="AX148" s="280"/>
    </row>
    <row r="149" spans="1:50" s="115" customFormat="1" ht="55.5" customHeight="1" x14ac:dyDescent="0.25">
      <c r="A149" s="243">
        <v>2</v>
      </c>
      <c r="B149" s="285" t="s">
        <v>1090</v>
      </c>
      <c r="C149" s="56" t="s">
        <v>85</v>
      </c>
      <c r="D149" s="56" t="s">
        <v>1091</v>
      </c>
      <c r="E149" s="282" t="s">
        <v>31</v>
      </c>
      <c r="F149" s="243">
        <v>7915569</v>
      </c>
      <c r="G149" s="243">
        <v>341</v>
      </c>
      <c r="H149" s="56" t="s">
        <v>1092</v>
      </c>
      <c r="I149" s="113" t="s">
        <v>95</v>
      </c>
      <c r="J149" s="113" t="s">
        <v>1093</v>
      </c>
      <c r="K149" s="56" t="s">
        <v>1094</v>
      </c>
      <c r="L149" s="243"/>
      <c r="M149" s="244">
        <v>2899</v>
      </c>
      <c r="N149" s="244">
        <v>2600</v>
      </c>
      <c r="O149" s="244"/>
      <c r="P149" s="244"/>
      <c r="Q149" s="244">
        <v>1500</v>
      </c>
      <c r="R149" s="244"/>
      <c r="S149" s="276">
        <f t="shared" si="215"/>
        <v>1500</v>
      </c>
      <c r="T149" s="276">
        <v>1500</v>
      </c>
      <c r="U149" s="276"/>
      <c r="V149" s="276"/>
      <c r="W149" s="276"/>
      <c r="X149" s="256">
        <f t="shared" si="81"/>
        <v>0</v>
      </c>
      <c r="Y149" s="276">
        <f t="shared" si="216"/>
        <v>1500</v>
      </c>
      <c r="Z149" s="276">
        <v>1500</v>
      </c>
      <c r="AA149" s="276"/>
      <c r="AB149" s="276"/>
      <c r="AC149" s="276"/>
      <c r="AD149" s="277">
        <v>106</v>
      </c>
      <c r="AE149" s="277">
        <v>106</v>
      </c>
      <c r="AF149" s="277"/>
      <c r="AG149" s="277"/>
      <c r="AH149" s="277"/>
      <c r="AI149" s="276">
        <f t="shared" si="217"/>
        <v>200</v>
      </c>
      <c r="AJ149" s="276">
        <v>200</v>
      </c>
      <c r="AK149" s="276"/>
      <c r="AL149" s="276"/>
      <c r="AM149" s="276"/>
      <c r="AN149" s="276">
        <f t="shared" si="218"/>
        <v>106</v>
      </c>
      <c r="AO149" s="276">
        <v>106</v>
      </c>
      <c r="AP149" s="276"/>
      <c r="AQ149" s="276"/>
      <c r="AR149" s="276"/>
      <c r="AS149" s="56"/>
      <c r="AT149" s="278"/>
      <c r="AU149" s="279"/>
      <c r="AV149" s="280"/>
      <c r="AW149" s="280"/>
      <c r="AX149" s="280"/>
    </row>
    <row r="150" spans="1:50" s="115" customFormat="1" ht="55.5" customHeight="1" x14ac:dyDescent="0.25">
      <c r="A150" s="243">
        <v>3</v>
      </c>
      <c r="B150" s="122" t="s">
        <v>176</v>
      </c>
      <c r="C150" s="56" t="s">
        <v>177</v>
      </c>
      <c r="D150" s="307" t="s">
        <v>161</v>
      </c>
      <c r="E150" s="282" t="s">
        <v>31</v>
      </c>
      <c r="F150" s="243">
        <v>7928229</v>
      </c>
      <c r="G150" s="243">
        <v>341</v>
      </c>
      <c r="H150" s="56" t="s">
        <v>178</v>
      </c>
      <c r="I150" s="307" t="s">
        <v>60</v>
      </c>
      <c r="J150" s="56" t="s">
        <v>179</v>
      </c>
      <c r="K150" s="56" t="s">
        <v>1095</v>
      </c>
      <c r="L150" s="114"/>
      <c r="M150" s="244">
        <v>1783</v>
      </c>
      <c r="N150" s="244">
        <v>2300</v>
      </c>
      <c r="O150" s="244"/>
      <c r="P150" s="244"/>
      <c r="Q150" s="244">
        <v>2300</v>
      </c>
      <c r="R150" s="244"/>
      <c r="S150" s="276">
        <f t="shared" si="215"/>
        <v>1500</v>
      </c>
      <c r="T150" s="276">
        <v>1500</v>
      </c>
      <c r="U150" s="276"/>
      <c r="V150" s="276"/>
      <c r="W150" s="276"/>
      <c r="X150" s="256">
        <f t="shared" si="81"/>
        <v>0</v>
      </c>
      <c r="Y150" s="276">
        <f t="shared" si="216"/>
        <v>1500</v>
      </c>
      <c r="Z150" s="276">
        <v>1500</v>
      </c>
      <c r="AA150" s="276"/>
      <c r="AB150" s="276"/>
      <c r="AC150" s="276"/>
      <c r="AD150" s="277">
        <v>0</v>
      </c>
      <c r="AE150" s="277"/>
      <c r="AF150" s="277"/>
      <c r="AG150" s="277"/>
      <c r="AH150" s="277"/>
      <c r="AI150" s="276">
        <f t="shared" si="217"/>
        <v>0</v>
      </c>
      <c r="AJ150" s="276"/>
      <c r="AK150" s="276"/>
      <c r="AL150" s="276"/>
      <c r="AM150" s="276"/>
      <c r="AN150" s="276">
        <f t="shared" si="218"/>
        <v>0</v>
      </c>
      <c r="AO150" s="276"/>
      <c r="AP150" s="276"/>
      <c r="AQ150" s="276"/>
      <c r="AR150" s="276"/>
      <c r="AS150" s="56"/>
      <c r="AT150" s="278"/>
      <c r="AU150" s="279"/>
      <c r="AV150" s="280"/>
      <c r="AW150" s="280"/>
      <c r="AX150" s="280"/>
    </row>
    <row r="151" spans="1:50" s="115" customFormat="1" ht="55.5" customHeight="1" x14ac:dyDescent="0.25">
      <c r="A151" s="243">
        <v>4</v>
      </c>
      <c r="B151" s="122" t="s">
        <v>180</v>
      </c>
      <c r="C151" s="56" t="s">
        <v>181</v>
      </c>
      <c r="D151" s="307" t="s">
        <v>182</v>
      </c>
      <c r="E151" s="282" t="s">
        <v>31</v>
      </c>
      <c r="F151" s="243">
        <v>7925176</v>
      </c>
      <c r="G151" s="243">
        <v>341</v>
      </c>
      <c r="H151" s="56" t="s">
        <v>174</v>
      </c>
      <c r="I151" s="307" t="s">
        <v>60</v>
      </c>
      <c r="J151" s="56" t="s">
        <v>183</v>
      </c>
      <c r="K151" s="56" t="s">
        <v>1096</v>
      </c>
      <c r="L151" s="114"/>
      <c r="M151" s="244">
        <v>7862</v>
      </c>
      <c r="N151" s="244">
        <v>7100</v>
      </c>
      <c r="O151" s="244"/>
      <c r="P151" s="244"/>
      <c r="Q151" s="244">
        <v>2900</v>
      </c>
      <c r="R151" s="244"/>
      <c r="S151" s="276">
        <f t="shared" si="215"/>
        <v>2900</v>
      </c>
      <c r="T151" s="276"/>
      <c r="U151" s="276"/>
      <c r="V151" s="276">
        <v>2900</v>
      </c>
      <c r="W151" s="276"/>
      <c r="X151" s="256">
        <f t="shared" si="81"/>
        <v>0</v>
      </c>
      <c r="Y151" s="276">
        <f t="shared" si="216"/>
        <v>2900</v>
      </c>
      <c r="Z151" s="276"/>
      <c r="AA151" s="276"/>
      <c r="AB151" s="276">
        <v>2900</v>
      </c>
      <c r="AC151" s="276"/>
      <c r="AD151" s="277">
        <v>244</v>
      </c>
      <c r="AE151" s="277"/>
      <c r="AF151" s="277"/>
      <c r="AG151" s="277">
        <v>244</v>
      </c>
      <c r="AH151" s="277"/>
      <c r="AI151" s="276">
        <f t="shared" si="217"/>
        <v>0</v>
      </c>
      <c r="AJ151" s="276"/>
      <c r="AK151" s="276"/>
      <c r="AL151" s="276"/>
      <c r="AM151" s="276"/>
      <c r="AN151" s="276">
        <f t="shared" si="218"/>
        <v>0</v>
      </c>
      <c r="AO151" s="276"/>
      <c r="AP151" s="276"/>
      <c r="AQ151" s="276"/>
      <c r="AR151" s="276"/>
      <c r="AS151" s="56"/>
      <c r="AT151" s="278"/>
      <c r="AU151" s="279"/>
      <c r="AV151" s="280"/>
      <c r="AW151" s="280"/>
      <c r="AX151" s="280"/>
    </row>
    <row r="152" spans="1:50" s="115" customFormat="1" ht="55.5" customHeight="1" x14ac:dyDescent="0.25">
      <c r="A152" s="243">
        <v>5</v>
      </c>
      <c r="B152" s="121" t="s">
        <v>1231</v>
      </c>
      <c r="C152" s="56" t="s">
        <v>467</v>
      </c>
      <c r="D152" s="307" t="s">
        <v>182</v>
      </c>
      <c r="E152" s="282" t="s">
        <v>31</v>
      </c>
      <c r="F152" s="243">
        <v>7917427</v>
      </c>
      <c r="G152" s="243">
        <v>341</v>
      </c>
      <c r="H152" s="56" t="s">
        <v>210</v>
      </c>
      <c r="I152" s="307" t="s">
        <v>60</v>
      </c>
      <c r="J152" s="56" t="s">
        <v>1232</v>
      </c>
      <c r="K152" s="56" t="s">
        <v>1233</v>
      </c>
      <c r="L152" s="114">
        <v>4600</v>
      </c>
      <c r="M152" s="244">
        <v>8460</v>
      </c>
      <c r="N152" s="244"/>
      <c r="O152" s="244"/>
      <c r="P152" s="244"/>
      <c r="Q152" s="244"/>
      <c r="R152" s="244"/>
      <c r="S152" s="276">
        <f t="shared" si="215"/>
        <v>0</v>
      </c>
      <c r="T152" s="276"/>
      <c r="U152" s="276"/>
      <c r="V152" s="276"/>
      <c r="W152" s="276"/>
      <c r="X152" s="256">
        <f t="shared" ref="X152:X153" si="219">Y152-S152</f>
        <v>4000</v>
      </c>
      <c r="Y152" s="276">
        <f t="shared" ref="Y152:Y153" si="220">SUM(Z152:AC152)</f>
        <v>4000</v>
      </c>
      <c r="Z152" s="276">
        <v>4000</v>
      </c>
      <c r="AA152" s="276"/>
      <c r="AB152" s="276"/>
      <c r="AC152" s="276"/>
      <c r="AD152" s="277">
        <v>316</v>
      </c>
      <c r="AE152" s="277">
        <v>316</v>
      </c>
      <c r="AF152" s="277"/>
      <c r="AG152" s="277"/>
      <c r="AH152" s="277"/>
      <c r="AI152" s="276">
        <f t="shared" si="217"/>
        <v>0</v>
      </c>
      <c r="AJ152" s="276"/>
      <c r="AK152" s="276"/>
      <c r="AL152" s="276"/>
      <c r="AM152" s="276"/>
      <c r="AN152" s="276">
        <f t="shared" si="218"/>
        <v>0</v>
      </c>
      <c r="AO152" s="276"/>
      <c r="AP152" s="276"/>
      <c r="AQ152" s="276"/>
      <c r="AR152" s="276"/>
      <c r="AS152" s="56"/>
      <c r="AT152" s="278"/>
      <c r="AU152" s="279"/>
      <c r="AV152" s="280"/>
      <c r="AW152" s="280"/>
      <c r="AX152" s="280"/>
    </row>
    <row r="153" spans="1:50" s="115" customFormat="1" ht="55.5" customHeight="1" x14ac:dyDescent="0.25">
      <c r="A153" s="243">
        <v>6</v>
      </c>
      <c r="B153" s="122" t="s">
        <v>173</v>
      </c>
      <c r="C153" s="56" t="s">
        <v>467</v>
      </c>
      <c r="D153" s="307" t="s">
        <v>161</v>
      </c>
      <c r="E153" s="282" t="s">
        <v>31</v>
      </c>
      <c r="F153" s="243">
        <v>7928164</v>
      </c>
      <c r="G153" s="243">
        <v>341</v>
      </c>
      <c r="H153" s="56" t="s">
        <v>174</v>
      </c>
      <c r="I153" s="307" t="s">
        <v>60</v>
      </c>
      <c r="J153" s="56" t="s">
        <v>175</v>
      </c>
      <c r="K153" s="56" t="s">
        <v>1234</v>
      </c>
      <c r="L153" s="114">
        <v>3100</v>
      </c>
      <c r="M153" s="244">
        <v>3448</v>
      </c>
      <c r="N153" s="244"/>
      <c r="O153" s="244"/>
      <c r="P153" s="244"/>
      <c r="Q153" s="244"/>
      <c r="R153" s="244"/>
      <c r="S153" s="276">
        <f t="shared" si="215"/>
        <v>0</v>
      </c>
      <c r="T153" s="276"/>
      <c r="U153" s="276"/>
      <c r="V153" s="276"/>
      <c r="W153" s="276"/>
      <c r="X153" s="256">
        <f t="shared" si="219"/>
        <v>3100</v>
      </c>
      <c r="Y153" s="276">
        <f t="shared" si="220"/>
        <v>3100</v>
      </c>
      <c r="Z153" s="276">
        <v>3100</v>
      </c>
      <c r="AA153" s="276"/>
      <c r="AB153" s="276"/>
      <c r="AC153" s="276"/>
      <c r="AD153" s="277">
        <v>0</v>
      </c>
      <c r="AE153" s="277"/>
      <c r="AF153" s="277"/>
      <c r="AG153" s="277"/>
      <c r="AH153" s="277"/>
      <c r="AI153" s="276">
        <f t="shared" si="217"/>
        <v>0</v>
      </c>
      <c r="AJ153" s="276"/>
      <c r="AK153" s="276"/>
      <c r="AL153" s="276"/>
      <c r="AM153" s="276"/>
      <c r="AN153" s="276">
        <f t="shared" si="218"/>
        <v>0</v>
      </c>
      <c r="AO153" s="276"/>
      <c r="AP153" s="276"/>
      <c r="AQ153" s="276"/>
      <c r="AR153" s="276"/>
      <c r="AS153" s="56"/>
      <c r="AT153" s="278"/>
      <c r="AU153" s="279"/>
      <c r="AV153" s="280"/>
      <c r="AW153" s="280"/>
      <c r="AX153" s="280"/>
    </row>
    <row r="154" spans="1:50" s="115" customFormat="1" ht="141.75" customHeight="1" x14ac:dyDescent="0.25">
      <c r="A154" s="264" t="s">
        <v>786</v>
      </c>
      <c r="B154" s="320" t="s">
        <v>787</v>
      </c>
      <c r="C154" s="56"/>
      <c r="D154" s="56"/>
      <c r="E154" s="56"/>
      <c r="F154" s="243"/>
      <c r="G154" s="275"/>
      <c r="H154" s="283"/>
      <c r="I154" s="56"/>
      <c r="J154" s="56"/>
      <c r="K154" s="114"/>
      <c r="L154" s="271">
        <f>SUM(L155:L162)</f>
        <v>764400</v>
      </c>
      <c r="M154" s="272">
        <f t="shared" ref="M154:W154" si="221">SUM(M155:M162)</f>
        <v>0</v>
      </c>
      <c r="N154" s="272">
        <f t="shared" si="221"/>
        <v>0</v>
      </c>
      <c r="O154" s="271">
        <f t="shared" si="221"/>
        <v>95600</v>
      </c>
      <c r="P154" s="271">
        <f t="shared" si="221"/>
        <v>95600</v>
      </c>
      <c r="Q154" s="271">
        <f t="shared" si="221"/>
        <v>282620</v>
      </c>
      <c r="R154" s="244"/>
      <c r="S154" s="272">
        <f t="shared" si="221"/>
        <v>192620</v>
      </c>
      <c r="T154" s="272">
        <f t="shared" si="221"/>
        <v>30000</v>
      </c>
      <c r="U154" s="272">
        <f t="shared" si="221"/>
        <v>105120</v>
      </c>
      <c r="V154" s="272">
        <f t="shared" si="221"/>
        <v>57500</v>
      </c>
      <c r="W154" s="272">
        <f t="shared" si="221"/>
        <v>0</v>
      </c>
      <c r="X154" s="256">
        <f t="shared" si="81"/>
        <v>0</v>
      </c>
      <c r="Y154" s="272">
        <f t="shared" ref="Y154:AC154" si="222">SUM(Y155:Y162)</f>
        <v>192620</v>
      </c>
      <c r="Z154" s="272">
        <f t="shared" si="222"/>
        <v>30000</v>
      </c>
      <c r="AA154" s="272">
        <f t="shared" si="222"/>
        <v>105120</v>
      </c>
      <c r="AB154" s="272">
        <f t="shared" si="222"/>
        <v>57500</v>
      </c>
      <c r="AC154" s="272">
        <f t="shared" si="222"/>
        <v>0</v>
      </c>
      <c r="AD154" s="273">
        <v>60000</v>
      </c>
      <c r="AE154" s="273">
        <v>30000</v>
      </c>
      <c r="AF154" s="273">
        <v>0</v>
      </c>
      <c r="AG154" s="273">
        <v>30000</v>
      </c>
      <c r="AH154" s="273">
        <v>0</v>
      </c>
      <c r="AI154" s="272">
        <f t="shared" ref="AI154:AM154" si="223">SUM(AI155:AI162)</f>
        <v>30000</v>
      </c>
      <c r="AJ154" s="272">
        <f t="shared" si="223"/>
        <v>30000</v>
      </c>
      <c r="AK154" s="272">
        <f t="shared" si="223"/>
        <v>0</v>
      </c>
      <c r="AL154" s="272">
        <f t="shared" si="223"/>
        <v>0</v>
      </c>
      <c r="AM154" s="272">
        <f t="shared" si="223"/>
        <v>0</v>
      </c>
      <c r="AN154" s="272">
        <f t="shared" ref="AN154:AR154" si="224">SUM(AN155:AN162)</f>
        <v>30000</v>
      </c>
      <c r="AO154" s="272">
        <f t="shared" si="224"/>
        <v>30000</v>
      </c>
      <c r="AP154" s="272">
        <f t="shared" si="224"/>
        <v>0</v>
      </c>
      <c r="AQ154" s="272">
        <f t="shared" si="224"/>
        <v>0</v>
      </c>
      <c r="AR154" s="272">
        <f t="shared" si="224"/>
        <v>0</v>
      </c>
      <c r="AS154" s="56"/>
      <c r="AT154" s="278"/>
      <c r="AU154" s="279"/>
      <c r="AV154" s="280"/>
      <c r="AW154" s="280"/>
      <c r="AX154" s="280"/>
    </row>
    <row r="155" spans="1:50" s="115" customFormat="1" ht="56.25" customHeight="1" x14ac:dyDescent="0.25">
      <c r="A155" s="56">
        <v>1</v>
      </c>
      <c r="B155" s="284" t="s">
        <v>788</v>
      </c>
      <c r="C155" s="56"/>
      <c r="D155" s="56"/>
      <c r="E155" s="56"/>
      <c r="F155" s="243"/>
      <c r="G155" s="275"/>
      <c r="H155" s="283"/>
      <c r="I155" s="56"/>
      <c r="J155" s="56"/>
      <c r="K155" s="114"/>
      <c r="L155" s="244">
        <v>30000</v>
      </c>
      <c r="M155" s="244"/>
      <c r="N155" s="244"/>
      <c r="O155" s="244"/>
      <c r="P155" s="244"/>
      <c r="Q155" s="244">
        <v>5000</v>
      </c>
      <c r="R155" s="244">
        <f t="shared" si="203"/>
        <v>30000</v>
      </c>
      <c r="S155" s="276">
        <f t="shared" ref="S155:S164" si="225">SUM(T155:W155)</f>
        <v>5000</v>
      </c>
      <c r="T155" s="276"/>
      <c r="U155" s="276"/>
      <c r="V155" s="276">
        <v>5000</v>
      </c>
      <c r="W155" s="276"/>
      <c r="X155" s="256">
        <f t="shared" si="81"/>
        <v>0</v>
      </c>
      <c r="Y155" s="276">
        <f t="shared" ref="Y155:Y162" si="226">SUM(Z155:AC155)</f>
        <v>5000</v>
      </c>
      <c r="Z155" s="276"/>
      <c r="AA155" s="276"/>
      <c r="AB155" s="276">
        <v>5000</v>
      </c>
      <c r="AC155" s="276"/>
      <c r="AD155" s="277">
        <v>0</v>
      </c>
      <c r="AE155" s="277"/>
      <c r="AF155" s="277"/>
      <c r="AG155" s="277"/>
      <c r="AH155" s="277"/>
      <c r="AI155" s="276">
        <f t="shared" ref="AI155:AI162" si="227">SUM(AJ155:AM155)</f>
        <v>0</v>
      </c>
      <c r="AJ155" s="276"/>
      <c r="AK155" s="276"/>
      <c r="AL155" s="276"/>
      <c r="AM155" s="276"/>
      <c r="AN155" s="276">
        <f t="shared" ref="AN155:AN162" si="228">SUM(AO155:AR155)</f>
        <v>0</v>
      </c>
      <c r="AO155" s="276"/>
      <c r="AP155" s="276"/>
      <c r="AQ155" s="276"/>
      <c r="AR155" s="276"/>
      <c r="AS155" s="56"/>
      <c r="AT155" s="278"/>
      <c r="AU155" s="279"/>
      <c r="AV155" s="280"/>
      <c r="AW155" s="280"/>
      <c r="AX155" s="280"/>
    </row>
    <row r="156" spans="1:50" ht="39.75" customHeight="1" x14ac:dyDescent="0.25">
      <c r="A156" s="56">
        <v>2</v>
      </c>
      <c r="B156" s="284" t="s">
        <v>789</v>
      </c>
      <c r="C156" s="56"/>
      <c r="D156" s="243"/>
      <c r="E156" s="295"/>
      <c r="F156" s="243"/>
      <c r="G156" s="243"/>
      <c r="H156" s="243"/>
      <c r="I156" s="243"/>
      <c r="J156" s="243"/>
      <c r="K156" s="243"/>
      <c r="L156" s="244">
        <v>201400</v>
      </c>
      <c r="M156" s="244"/>
      <c r="N156" s="244"/>
      <c r="O156" s="244">
        <v>70600</v>
      </c>
      <c r="P156" s="244">
        <v>70600</v>
      </c>
      <c r="Q156" s="244">
        <v>105120</v>
      </c>
      <c r="R156" s="244">
        <f t="shared" si="203"/>
        <v>130800</v>
      </c>
      <c r="S156" s="276">
        <f t="shared" si="225"/>
        <v>105120</v>
      </c>
      <c r="T156" s="276"/>
      <c r="U156" s="276">
        <v>105120</v>
      </c>
      <c r="V156" s="276"/>
      <c r="W156" s="276"/>
      <c r="X156" s="256">
        <f t="shared" si="81"/>
        <v>0</v>
      </c>
      <c r="Y156" s="276">
        <f t="shared" si="226"/>
        <v>105120</v>
      </c>
      <c r="Z156" s="276"/>
      <c r="AA156" s="276">
        <v>105120</v>
      </c>
      <c r="AB156" s="276"/>
      <c r="AC156" s="276"/>
      <c r="AD156" s="277">
        <v>0</v>
      </c>
      <c r="AE156" s="277"/>
      <c r="AF156" s="277"/>
      <c r="AG156" s="277"/>
      <c r="AH156" s="277"/>
      <c r="AI156" s="276">
        <f t="shared" si="227"/>
        <v>0</v>
      </c>
      <c r="AJ156" s="276"/>
      <c r="AK156" s="276"/>
      <c r="AL156" s="276"/>
      <c r="AM156" s="276"/>
      <c r="AN156" s="276">
        <f t="shared" si="228"/>
        <v>0</v>
      </c>
      <c r="AO156" s="276"/>
      <c r="AP156" s="276"/>
      <c r="AQ156" s="276"/>
      <c r="AR156" s="276"/>
      <c r="AS156" s="243"/>
      <c r="AU156" s="279"/>
    </row>
    <row r="157" spans="1:50" ht="39.75" customHeight="1" x14ac:dyDescent="0.25">
      <c r="A157" s="56">
        <v>3</v>
      </c>
      <c r="B157" s="284" t="s">
        <v>790</v>
      </c>
      <c r="C157" s="56"/>
      <c r="D157" s="243"/>
      <c r="E157" s="295"/>
      <c r="F157" s="243"/>
      <c r="G157" s="243"/>
      <c r="H157" s="243"/>
      <c r="I157" s="243"/>
      <c r="J157" s="243"/>
      <c r="K157" s="243"/>
      <c r="L157" s="244">
        <v>300000</v>
      </c>
      <c r="M157" s="244"/>
      <c r="N157" s="244"/>
      <c r="O157" s="244"/>
      <c r="P157" s="244"/>
      <c r="Q157" s="244">
        <v>120000</v>
      </c>
      <c r="R157" s="244">
        <f t="shared" si="203"/>
        <v>300000</v>
      </c>
      <c r="S157" s="276">
        <f t="shared" si="225"/>
        <v>30000</v>
      </c>
      <c r="T157" s="276"/>
      <c r="U157" s="276"/>
      <c r="V157" s="276">
        <v>30000</v>
      </c>
      <c r="W157" s="276"/>
      <c r="X157" s="256">
        <f t="shared" si="81"/>
        <v>0</v>
      </c>
      <c r="Y157" s="276">
        <f t="shared" si="226"/>
        <v>30000</v>
      </c>
      <c r="Z157" s="276"/>
      <c r="AA157" s="276"/>
      <c r="AB157" s="276">
        <v>30000</v>
      </c>
      <c r="AC157" s="276"/>
      <c r="AD157" s="277">
        <v>30000</v>
      </c>
      <c r="AE157" s="277"/>
      <c r="AF157" s="277"/>
      <c r="AG157" s="277">
        <v>30000</v>
      </c>
      <c r="AH157" s="277"/>
      <c r="AI157" s="276">
        <f t="shared" si="227"/>
        <v>0</v>
      </c>
      <c r="AJ157" s="276"/>
      <c r="AK157" s="276"/>
      <c r="AL157" s="276"/>
      <c r="AM157" s="276"/>
      <c r="AN157" s="276">
        <f t="shared" si="228"/>
        <v>0</v>
      </c>
      <c r="AO157" s="276"/>
      <c r="AP157" s="276"/>
      <c r="AQ157" s="276"/>
      <c r="AR157" s="276"/>
      <c r="AS157" s="243"/>
      <c r="AU157" s="279"/>
    </row>
    <row r="158" spans="1:50" ht="35.25" customHeight="1" x14ac:dyDescent="0.25">
      <c r="A158" s="56">
        <v>4</v>
      </c>
      <c r="B158" s="284" t="s">
        <v>791</v>
      </c>
      <c r="C158" s="282"/>
      <c r="D158" s="56"/>
      <c r="E158" s="56"/>
      <c r="F158" s="243"/>
      <c r="G158" s="243"/>
      <c r="H158" s="56"/>
      <c r="I158" s="243"/>
      <c r="J158" s="56"/>
      <c r="K158" s="243"/>
      <c r="L158" s="244">
        <v>100000</v>
      </c>
      <c r="M158" s="244"/>
      <c r="N158" s="244"/>
      <c r="O158" s="244">
        <v>25000</v>
      </c>
      <c r="P158" s="244">
        <v>25000</v>
      </c>
      <c r="Q158" s="244">
        <v>30000</v>
      </c>
      <c r="R158" s="244">
        <f t="shared" si="203"/>
        <v>75000</v>
      </c>
      <c r="S158" s="276">
        <f t="shared" si="225"/>
        <v>30000</v>
      </c>
      <c r="T158" s="276">
        <v>30000</v>
      </c>
      <c r="U158" s="276"/>
      <c r="V158" s="276"/>
      <c r="W158" s="276"/>
      <c r="X158" s="256">
        <f t="shared" si="81"/>
        <v>0</v>
      </c>
      <c r="Y158" s="276">
        <f t="shared" si="226"/>
        <v>30000</v>
      </c>
      <c r="Z158" s="276">
        <v>30000</v>
      </c>
      <c r="AA158" s="276"/>
      <c r="AB158" s="276"/>
      <c r="AC158" s="276"/>
      <c r="AD158" s="277">
        <v>30000</v>
      </c>
      <c r="AE158" s="277">
        <v>30000</v>
      </c>
      <c r="AF158" s="277"/>
      <c r="AG158" s="277"/>
      <c r="AH158" s="277"/>
      <c r="AI158" s="276">
        <f t="shared" si="227"/>
        <v>30000</v>
      </c>
      <c r="AJ158" s="276">
        <v>30000</v>
      </c>
      <c r="AK158" s="276"/>
      <c r="AL158" s="276"/>
      <c r="AM158" s="276"/>
      <c r="AN158" s="276">
        <f t="shared" si="228"/>
        <v>30000</v>
      </c>
      <c r="AO158" s="276">
        <v>30000</v>
      </c>
      <c r="AP158" s="276"/>
      <c r="AQ158" s="276"/>
      <c r="AR158" s="276"/>
      <c r="AS158" s="243"/>
      <c r="AU158" s="279"/>
    </row>
    <row r="159" spans="1:50" ht="51.75" customHeight="1" x14ac:dyDescent="0.25">
      <c r="A159" s="56">
        <v>5</v>
      </c>
      <c r="B159" s="284" t="s">
        <v>792</v>
      </c>
      <c r="C159" s="56"/>
      <c r="D159" s="243"/>
      <c r="E159" s="295"/>
      <c r="F159" s="243"/>
      <c r="G159" s="243"/>
      <c r="H159" s="243"/>
      <c r="I159" s="243"/>
      <c r="J159" s="243"/>
      <c r="K159" s="243"/>
      <c r="L159" s="244">
        <v>28000</v>
      </c>
      <c r="M159" s="244"/>
      <c r="N159" s="244"/>
      <c r="O159" s="244"/>
      <c r="P159" s="244"/>
      <c r="Q159" s="244">
        <v>5000</v>
      </c>
      <c r="R159" s="244">
        <f t="shared" si="203"/>
        <v>28000</v>
      </c>
      <c r="S159" s="276">
        <f t="shared" si="225"/>
        <v>5000</v>
      </c>
      <c r="T159" s="276"/>
      <c r="U159" s="276"/>
      <c r="V159" s="276">
        <v>5000</v>
      </c>
      <c r="W159" s="276"/>
      <c r="X159" s="256">
        <f t="shared" si="81"/>
        <v>0</v>
      </c>
      <c r="Y159" s="276">
        <f t="shared" si="226"/>
        <v>5000</v>
      </c>
      <c r="Z159" s="276"/>
      <c r="AA159" s="276"/>
      <c r="AB159" s="276">
        <v>5000</v>
      </c>
      <c r="AC159" s="276"/>
      <c r="AD159" s="277">
        <v>0</v>
      </c>
      <c r="AE159" s="277"/>
      <c r="AF159" s="277"/>
      <c r="AG159" s="277"/>
      <c r="AH159" s="277"/>
      <c r="AI159" s="276">
        <f t="shared" si="227"/>
        <v>0</v>
      </c>
      <c r="AJ159" s="276"/>
      <c r="AK159" s="276"/>
      <c r="AL159" s="276"/>
      <c r="AM159" s="276"/>
      <c r="AN159" s="276">
        <f t="shared" si="228"/>
        <v>0</v>
      </c>
      <c r="AO159" s="276"/>
      <c r="AP159" s="276"/>
      <c r="AQ159" s="276"/>
      <c r="AR159" s="276"/>
      <c r="AS159" s="243"/>
      <c r="AU159" s="279"/>
    </row>
    <row r="160" spans="1:50" ht="57" customHeight="1" x14ac:dyDescent="0.25">
      <c r="A160" s="56">
        <v>6</v>
      </c>
      <c r="B160" s="284" t="s">
        <v>793</v>
      </c>
      <c r="C160" s="56"/>
      <c r="D160" s="243"/>
      <c r="E160" s="295"/>
      <c r="F160" s="243"/>
      <c r="G160" s="243"/>
      <c r="H160" s="243"/>
      <c r="I160" s="243"/>
      <c r="J160" s="243"/>
      <c r="K160" s="243"/>
      <c r="L160" s="244">
        <v>50000</v>
      </c>
      <c r="M160" s="244"/>
      <c r="N160" s="244"/>
      <c r="O160" s="244"/>
      <c r="P160" s="244"/>
      <c r="Q160" s="244">
        <v>5000</v>
      </c>
      <c r="R160" s="244">
        <f t="shared" si="203"/>
        <v>50000</v>
      </c>
      <c r="S160" s="276">
        <f t="shared" si="225"/>
        <v>5000</v>
      </c>
      <c r="T160" s="276"/>
      <c r="U160" s="276"/>
      <c r="V160" s="276">
        <v>5000</v>
      </c>
      <c r="W160" s="276"/>
      <c r="X160" s="256">
        <f t="shared" si="81"/>
        <v>0</v>
      </c>
      <c r="Y160" s="276">
        <f t="shared" si="226"/>
        <v>5000</v>
      </c>
      <c r="Z160" s="276"/>
      <c r="AA160" s="276"/>
      <c r="AB160" s="276">
        <v>5000</v>
      </c>
      <c r="AC160" s="276"/>
      <c r="AD160" s="277">
        <v>0</v>
      </c>
      <c r="AE160" s="277"/>
      <c r="AF160" s="277"/>
      <c r="AG160" s="277"/>
      <c r="AH160" s="277"/>
      <c r="AI160" s="276">
        <f t="shared" si="227"/>
        <v>0</v>
      </c>
      <c r="AJ160" s="276"/>
      <c r="AK160" s="276"/>
      <c r="AL160" s="276"/>
      <c r="AM160" s="276"/>
      <c r="AN160" s="276">
        <f t="shared" si="228"/>
        <v>0</v>
      </c>
      <c r="AO160" s="276"/>
      <c r="AP160" s="276"/>
      <c r="AQ160" s="276"/>
      <c r="AR160" s="276"/>
      <c r="AS160" s="243"/>
      <c r="AU160" s="279"/>
    </row>
    <row r="161" spans="1:50" ht="39.75" customHeight="1" x14ac:dyDescent="0.25">
      <c r="A161" s="56">
        <v>7</v>
      </c>
      <c r="B161" s="284" t="s">
        <v>794</v>
      </c>
      <c r="C161" s="56"/>
      <c r="D161" s="243"/>
      <c r="E161" s="295"/>
      <c r="F161" s="243"/>
      <c r="G161" s="243"/>
      <c r="H161" s="243"/>
      <c r="I161" s="243"/>
      <c r="J161" s="243"/>
      <c r="K161" s="243"/>
      <c r="L161" s="244">
        <v>25000</v>
      </c>
      <c r="M161" s="244"/>
      <c r="N161" s="244"/>
      <c r="O161" s="244"/>
      <c r="P161" s="244"/>
      <c r="Q161" s="244">
        <v>5000</v>
      </c>
      <c r="R161" s="244">
        <f t="shared" si="203"/>
        <v>25000</v>
      </c>
      <c r="S161" s="276">
        <f t="shared" si="225"/>
        <v>5000</v>
      </c>
      <c r="T161" s="276"/>
      <c r="U161" s="276"/>
      <c r="V161" s="276">
        <v>5000</v>
      </c>
      <c r="W161" s="276"/>
      <c r="X161" s="256">
        <f t="shared" ref="X161:X224" si="229">Y161-S161</f>
        <v>0</v>
      </c>
      <c r="Y161" s="276">
        <f t="shared" si="226"/>
        <v>5000</v>
      </c>
      <c r="Z161" s="276"/>
      <c r="AA161" s="276"/>
      <c r="AB161" s="276">
        <v>5000</v>
      </c>
      <c r="AC161" s="276"/>
      <c r="AD161" s="277">
        <v>0</v>
      </c>
      <c r="AE161" s="277"/>
      <c r="AF161" s="277"/>
      <c r="AG161" s="277"/>
      <c r="AH161" s="277"/>
      <c r="AI161" s="276">
        <f t="shared" si="227"/>
        <v>0</v>
      </c>
      <c r="AJ161" s="276"/>
      <c r="AK161" s="276"/>
      <c r="AL161" s="276"/>
      <c r="AM161" s="276"/>
      <c r="AN161" s="276">
        <f t="shared" si="228"/>
        <v>0</v>
      </c>
      <c r="AO161" s="276"/>
      <c r="AP161" s="276"/>
      <c r="AQ161" s="276"/>
      <c r="AR161" s="276"/>
      <c r="AS161" s="243"/>
      <c r="AU161" s="279"/>
    </row>
    <row r="162" spans="1:50" ht="39.75" customHeight="1" x14ac:dyDescent="0.25">
      <c r="A162" s="56">
        <v>8</v>
      </c>
      <c r="B162" s="284" t="s">
        <v>795</v>
      </c>
      <c r="C162" s="56"/>
      <c r="D162" s="243"/>
      <c r="E162" s="295"/>
      <c r="F162" s="243"/>
      <c r="G162" s="243"/>
      <c r="H162" s="243"/>
      <c r="I162" s="243"/>
      <c r="J162" s="243"/>
      <c r="K162" s="243"/>
      <c r="L162" s="244">
        <v>30000</v>
      </c>
      <c r="M162" s="244"/>
      <c r="N162" s="244"/>
      <c r="O162" s="244"/>
      <c r="P162" s="244"/>
      <c r="Q162" s="244">
        <v>7500</v>
      </c>
      <c r="R162" s="244">
        <f t="shared" si="203"/>
        <v>30000</v>
      </c>
      <c r="S162" s="276">
        <f t="shared" si="225"/>
        <v>7500</v>
      </c>
      <c r="T162" s="276"/>
      <c r="U162" s="276"/>
      <c r="V162" s="276">
        <v>7500</v>
      </c>
      <c r="W162" s="276"/>
      <c r="X162" s="256">
        <f t="shared" si="229"/>
        <v>0</v>
      </c>
      <c r="Y162" s="276">
        <f t="shared" si="226"/>
        <v>7500</v>
      </c>
      <c r="Z162" s="276"/>
      <c r="AA162" s="276"/>
      <c r="AB162" s="276">
        <v>7500</v>
      </c>
      <c r="AC162" s="276"/>
      <c r="AD162" s="277">
        <v>0</v>
      </c>
      <c r="AE162" s="277"/>
      <c r="AF162" s="277"/>
      <c r="AG162" s="277"/>
      <c r="AH162" s="277"/>
      <c r="AI162" s="276">
        <f t="shared" si="227"/>
        <v>0</v>
      </c>
      <c r="AJ162" s="276"/>
      <c r="AK162" s="276"/>
      <c r="AL162" s="276"/>
      <c r="AM162" s="276"/>
      <c r="AN162" s="276">
        <f t="shared" si="228"/>
        <v>0</v>
      </c>
      <c r="AO162" s="276"/>
      <c r="AP162" s="276"/>
      <c r="AQ162" s="276"/>
      <c r="AR162" s="276"/>
      <c r="AS162" s="243"/>
      <c r="AU162" s="279"/>
    </row>
    <row r="163" spans="1:50" s="306" customFormat="1" ht="39.75" customHeight="1" x14ac:dyDescent="0.25">
      <c r="A163" s="264" t="s">
        <v>954</v>
      </c>
      <c r="B163" s="321" t="s">
        <v>937</v>
      </c>
      <c r="C163" s="264"/>
      <c r="D163" s="266"/>
      <c r="E163" s="265"/>
      <c r="F163" s="266"/>
      <c r="G163" s="266"/>
      <c r="H163" s="266"/>
      <c r="I163" s="266"/>
      <c r="J163" s="266"/>
      <c r="K163" s="266"/>
      <c r="L163" s="271"/>
      <c r="M163" s="271"/>
      <c r="N163" s="271"/>
      <c r="O163" s="271"/>
      <c r="P163" s="271"/>
      <c r="Q163" s="271"/>
      <c r="R163" s="271"/>
      <c r="S163" s="272">
        <f>SUM(T163:W163)</f>
        <v>61600</v>
      </c>
      <c r="T163" s="272">
        <f>35700-8900-6200</f>
        <v>20600</v>
      </c>
      <c r="U163" s="272">
        <f>2700-700-2000</f>
        <v>0</v>
      </c>
      <c r="V163" s="272">
        <f>173500-10000-6000-43200-73300</f>
        <v>41000</v>
      </c>
      <c r="W163" s="272"/>
      <c r="X163" s="256">
        <f t="shared" si="229"/>
        <v>-21100</v>
      </c>
      <c r="Y163" s="272">
        <f>SUM(Z163:AC163)</f>
        <v>40500</v>
      </c>
      <c r="Z163" s="272">
        <f>35700-8900-6200-7100</f>
        <v>13500</v>
      </c>
      <c r="AA163" s="272">
        <f>2700-700-2000</f>
        <v>0</v>
      </c>
      <c r="AB163" s="272">
        <f>173500-10000-6000-43200-73300-14000</f>
        <v>27000</v>
      </c>
      <c r="AC163" s="272"/>
      <c r="AD163" s="273">
        <v>0</v>
      </c>
      <c r="AE163" s="273">
        <v>0</v>
      </c>
      <c r="AF163" s="273">
        <v>0</v>
      </c>
      <c r="AG163" s="273">
        <v>0</v>
      </c>
      <c r="AH163" s="273"/>
      <c r="AI163" s="272">
        <f>SUM(AJ163:AM163)</f>
        <v>0</v>
      </c>
      <c r="AJ163" s="272">
        <v>0</v>
      </c>
      <c r="AK163" s="272">
        <f>2700-700-2000</f>
        <v>0</v>
      </c>
      <c r="AL163" s="272">
        <v>0</v>
      </c>
      <c r="AM163" s="272"/>
      <c r="AN163" s="272">
        <f>SUM(AO163:AR163)</f>
        <v>0</v>
      </c>
      <c r="AO163" s="272">
        <v>0</v>
      </c>
      <c r="AP163" s="272">
        <f>2700-700-2000</f>
        <v>0</v>
      </c>
      <c r="AQ163" s="272">
        <v>0</v>
      </c>
      <c r="AR163" s="272"/>
      <c r="AS163" s="266"/>
      <c r="AT163" s="304"/>
      <c r="AU163" s="322"/>
      <c r="AV163" s="305"/>
      <c r="AW163" s="305"/>
      <c r="AX163" s="305"/>
    </row>
    <row r="164" spans="1:50" s="306" customFormat="1" ht="63" customHeight="1" x14ac:dyDescent="0.25">
      <c r="A164" s="293" t="s">
        <v>796</v>
      </c>
      <c r="B164" s="321" t="s">
        <v>797</v>
      </c>
      <c r="C164" s="264"/>
      <c r="D164" s="266"/>
      <c r="E164" s="265"/>
      <c r="F164" s="266"/>
      <c r="G164" s="266"/>
      <c r="H164" s="266"/>
      <c r="I164" s="266"/>
      <c r="J164" s="266"/>
      <c r="K164" s="266"/>
      <c r="L164" s="244"/>
      <c r="M164" s="244"/>
      <c r="N164" s="244"/>
      <c r="O164" s="244"/>
      <c r="P164" s="244"/>
      <c r="Q164" s="244"/>
      <c r="R164" s="244"/>
      <c r="S164" s="276">
        <f t="shared" si="225"/>
        <v>22610</v>
      </c>
      <c r="T164" s="276"/>
      <c r="U164" s="276">
        <f>4000+1310+10000</f>
        <v>15310</v>
      </c>
      <c r="V164" s="276">
        <f>11300+4000+1000-5000-4000</f>
        <v>7300</v>
      </c>
      <c r="W164" s="276"/>
      <c r="X164" s="256">
        <f t="shared" si="229"/>
        <v>-1115</v>
      </c>
      <c r="Y164" s="276">
        <f t="shared" ref="Y164" si="230">SUM(Z164:AC164)</f>
        <v>21495</v>
      </c>
      <c r="Z164" s="276"/>
      <c r="AA164" s="276">
        <f>4000+1310+10000-1115</f>
        <v>14195</v>
      </c>
      <c r="AB164" s="276">
        <f>11300+4000+1000-5000-4000</f>
        <v>7300</v>
      </c>
      <c r="AC164" s="276"/>
      <c r="AD164" s="277">
        <v>6094.6850189999996</v>
      </c>
      <c r="AE164" s="277"/>
      <c r="AF164" s="277">
        <v>1.2999999999999999E-3</v>
      </c>
      <c r="AG164" s="277">
        <v>6094.6837189999997</v>
      </c>
      <c r="AH164" s="277"/>
      <c r="AI164" s="276">
        <f t="shared" ref="AI164" si="231">SUM(AJ164:AM164)</f>
        <v>6094.6850189999996</v>
      </c>
      <c r="AJ164" s="276"/>
      <c r="AK164" s="276">
        <f>AF164</f>
        <v>1.2999999999999999E-3</v>
      </c>
      <c r="AL164" s="276">
        <f>AG164</f>
        <v>6094.6837189999997</v>
      </c>
      <c r="AM164" s="276"/>
      <c r="AN164" s="276">
        <f t="shared" ref="AN164" si="232">SUM(AO164:AR164)</f>
        <v>6094.6850189999996</v>
      </c>
      <c r="AO164" s="276"/>
      <c r="AP164" s="276">
        <f>AK164</f>
        <v>1.2999999999999999E-3</v>
      </c>
      <c r="AQ164" s="276">
        <f>AL164</f>
        <v>6094.6837189999997</v>
      </c>
      <c r="AR164" s="276"/>
      <c r="AS164" s="242"/>
      <c r="AT164" s="304"/>
      <c r="AU164" s="279"/>
      <c r="AV164" s="305"/>
      <c r="AW164" s="305"/>
      <c r="AX164" s="305"/>
    </row>
    <row r="165" spans="1:50" s="325" customFormat="1" ht="36.75" customHeight="1" x14ac:dyDescent="0.25">
      <c r="A165" s="242" t="s">
        <v>798</v>
      </c>
      <c r="B165" s="320" t="s">
        <v>799</v>
      </c>
      <c r="C165" s="242"/>
      <c r="D165" s="242"/>
      <c r="E165" s="323"/>
      <c r="F165" s="242"/>
      <c r="G165" s="242"/>
      <c r="H165" s="242"/>
      <c r="I165" s="242"/>
      <c r="J165" s="242"/>
      <c r="K165" s="242"/>
      <c r="L165" s="255">
        <f t="shared" ref="L165" si="233">L166+L173+L174</f>
        <v>5135200</v>
      </c>
      <c r="M165" s="255"/>
      <c r="N165" s="255"/>
      <c r="O165" s="255">
        <f t="shared" ref="O165:P165" si="234">O166+O173+O174</f>
        <v>160041</v>
      </c>
      <c r="P165" s="255">
        <f t="shared" si="234"/>
        <v>1176877</v>
      </c>
      <c r="Q165" s="255">
        <f>Q166+Q173+Q174</f>
        <v>1396988</v>
      </c>
      <c r="R165" s="255"/>
      <c r="S165" s="245">
        <f t="shared" ref="S165:W165" si="235">S166+S173+S174</f>
        <v>1159000</v>
      </c>
      <c r="T165" s="245">
        <f t="shared" si="235"/>
        <v>0</v>
      </c>
      <c r="U165" s="245">
        <f t="shared" si="235"/>
        <v>0</v>
      </c>
      <c r="V165" s="245">
        <f t="shared" si="235"/>
        <v>1159000</v>
      </c>
      <c r="W165" s="245">
        <f t="shared" si="235"/>
        <v>0</v>
      </c>
      <c r="X165" s="256">
        <f t="shared" si="229"/>
        <v>0</v>
      </c>
      <c r="Y165" s="245">
        <f t="shared" ref="Y165:AC165" si="236">Y166+Y173+Y174</f>
        <v>1159000</v>
      </c>
      <c r="Z165" s="245">
        <f t="shared" si="236"/>
        <v>0</v>
      </c>
      <c r="AA165" s="245">
        <f t="shared" si="236"/>
        <v>0</v>
      </c>
      <c r="AB165" s="245">
        <f t="shared" si="236"/>
        <v>1159000</v>
      </c>
      <c r="AC165" s="245">
        <f t="shared" si="236"/>
        <v>0</v>
      </c>
      <c r="AD165" s="247">
        <v>325096</v>
      </c>
      <c r="AE165" s="247">
        <v>0</v>
      </c>
      <c r="AF165" s="247">
        <v>0</v>
      </c>
      <c r="AG165" s="247">
        <v>325096</v>
      </c>
      <c r="AH165" s="247">
        <v>0</v>
      </c>
      <c r="AI165" s="245">
        <f t="shared" ref="AI165:AM165" si="237">AI166+AI173+AI174</f>
        <v>231859</v>
      </c>
      <c r="AJ165" s="245">
        <f t="shared" si="237"/>
        <v>0</v>
      </c>
      <c r="AK165" s="245">
        <f t="shared" si="237"/>
        <v>0</v>
      </c>
      <c r="AL165" s="245">
        <f t="shared" si="237"/>
        <v>231859</v>
      </c>
      <c r="AM165" s="245">
        <f t="shared" si="237"/>
        <v>0</v>
      </c>
      <c r="AN165" s="245">
        <f t="shared" ref="AN165:AR165" si="238">AN166+AN173+AN174</f>
        <v>252922</v>
      </c>
      <c r="AO165" s="245">
        <f t="shared" si="238"/>
        <v>0</v>
      </c>
      <c r="AP165" s="245">
        <f t="shared" si="238"/>
        <v>0</v>
      </c>
      <c r="AQ165" s="245">
        <f t="shared" si="238"/>
        <v>252922</v>
      </c>
      <c r="AR165" s="245">
        <f t="shared" si="238"/>
        <v>0</v>
      </c>
      <c r="AS165" s="242"/>
      <c r="AT165" s="260"/>
      <c r="AU165" s="279"/>
      <c r="AV165" s="324"/>
      <c r="AW165" s="324"/>
      <c r="AX165" s="324"/>
    </row>
    <row r="166" spans="1:50" ht="70.5" customHeight="1" x14ac:dyDescent="0.25">
      <c r="A166" s="243">
        <v>1</v>
      </c>
      <c r="B166" s="284" t="s">
        <v>800</v>
      </c>
      <c r="C166" s="113"/>
      <c r="D166" s="243"/>
      <c r="E166" s="295"/>
      <c r="F166" s="243"/>
      <c r="G166" s="243"/>
      <c r="H166" s="243"/>
      <c r="I166" s="243"/>
      <c r="J166" s="243"/>
      <c r="K166" s="290">
        <f>L176+L185+L194+L203+L212+L221+L230+L239+L248</f>
        <v>5129100</v>
      </c>
      <c r="L166" s="244">
        <f>L177+L186+L195+L204+L213+L222+L231+L240+L249+L172</f>
        <v>2504200</v>
      </c>
      <c r="M166" s="244"/>
      <c r="N166" s="244"/>
      <c r="O166" s="244">
        <f>O177+O186+O195+O204+O213+O222+O231+O240+O249</f>
        <v>30000</v>
      </c>
      <c r="P166" s="244">
        <f>P177+P186+P195+P204+P213+P222+P231+P240+P249</f>
        <v>749141</v>
      </c>
      <c r="Q166" s="244">
        <f>Q177+Q186+Q195+Q204+Q213+Q222+Q231+Q240+Q249</f>
        <v>649142</v>
      </c>
      <c r="R166" s="244"/>
      <c r="S166" s="276">
        <f t="shared" ref="S166:W166" si="239">S177+S186+S195+S204+S213+S222+S231+S240+S249</f>
        <v>614600</v>
      </c>
      <c r="T166" s="276">
        <f t="shared" si="239"/>
        <v>0</v>
      </c>
      <c r="U166" s="276">
        <f t="shared" si="239"/>
        <v>0</v>
      </c>
      <c r="V166" s="276">
        <f t="shared" si="239"/>
        <v>614600</v>
      </c>
      <c r="W166" s="276">
        <f t="shared" si="239"/>
        <v>0</v>
      </c>
      <c r="X166" s="256">
        <f t="shared" si="229"/>
        <v>0</v>
      </c>
      <c r="Y166" s="276">
        <f t="shared" ref="Y166:AC166" si="240">Y177+Y186+Y195+Y204+Y213+Y222+Y231+Y240+Y249</f>
        <v>614600</v>
      </c>
      <c r="Z166" s="276">
        <f t="shared" si="240"/>
        <v>0</v>
      </c>
      <c r="AA166" s="276">
        <f t="shared" si="240"/>
        <v>0</v>
      </c>
      <c r="AB166" s="276">
        <f t="shared" si="240"/>
        <v>614600</v>
      </c>
      <c r="AC166" s="276">
        <f t="shared" si="240"/>
        <v>0</v>
      </c>
      <c r="AD166" s="277">
        <v>148968</v>
      </c>
      <c r="AE166" s="277">
        <v>0</v>
      </c>
      <c r="AF166" s="277">
        <v>0</v>
      </c>
      <c r="AG166" s="277">
        <v>148968</v>
      </c>
      <c r="AH166" s="277">
        <v>0</v>
      </c>
      <c r="AI166" s="276">
        <f t="shared" ref="AI166:AM166" si="241">AI177+AI186+AI195+AI204+AI213+AI222+AI231+AI240+AI249</f>
        <v>96143</v>
      </c>
      <c r="AJ166" s="276">
        <f t="shared" si="241"/>
        <v>0</v>
      </c>
      <c r="AK166" s="276">
        <f t="shared" si="241"/>
        <v>0</v>
      </c>
      <c r="AL166" s="276">
        <f t="shared" si="241"/>
        <v>96143</v>
      </c>
      <c r="AM166" s="276">
        <f t="shared" si="241"/>
        <v>0</v>
      </c>
      <c r="AN166" s="276">
        <f t="shared" ref="AN166:AR166" si="242">AN177+AN186+AN195+AN204+AN213+AN222+AN231+AN240+AN249</f>
        <v>98409</v>
      </c>
      <c r="AO166" s="276">
        <f t="shared" si="242"/>
        <v>0</v>
      </c>
      <c r="AP166" s="276">
        <f t="shared" si="242"/>
        <v>0</v>
      </c>
      <c r="AQ166" s="276">
        <f t="shared" si="242"/>
        <v>98409</v>
      </c>
      <c r="AR166" s="276">
        <f t="shared" si="242"/>
        <v>0</v>
      </c>
      <c r="AS166" s="243"/>
      <c r="AU166" s="279"/>
    </row>
    <row r="167" spans="1:50" ht="30" customHeight="1" x14ac:dyDescent="0.25">
      <c r="A167" s="243"/>
      <c r="B167" s="326" t="s">
        <v>22</v>
      </c>
      <c r="C167" s="113"/>
      <c r="D167" s="243"/>
      <c r="E167" s="295"/>
      <c r="F167" s="243"/>
      <c r="G167" s="243"/>
      <c r="H167" s="243"/>
      <c r="I167" s="243"/>
      <c r="J167" s="243"/>
      <c r="K167" s="243"/>
      <c r="L167" s="244"/>
      <c r="M167" s="244"/>
      <c r="N167" s="244"/>
      <c r="O167" s="244"/>
      <c r="P167" s="244"/>
      <c r="Q167" s="244"/>
      <c r="R167" s="244"/>
      <c r="S167" s="276"/>
      <c r="T167" s="276"/>
      <c r="U167" s="276"/>
      <c r="V167" s="276"/>
      <c r="W167" s="276"/>
      <c r="X167" s="256">
        <f t="shared" si="229"/>
        <v>0</v>
      </c>
      <c r="Y167" s="276"/>
      <c r="Z167" s="276"/>
      <c r="AA167" s="276"/>
      <c r="AB167" s="276"/>
      <c r="AC167" s="276"/>
      <c r="AD167" s="277"/>
      <c r="AE167" s="277"/>
      <c r="AF167" s="277"/>
      <c r="AG167" s="277"/>
      <c r="AH167" s="277"/>
      <c r="AI167" s="276"/>
      <c r="AJ167" s="276"/>
      <c r="AK167" s="276"/>
      <c r="AL167" s="276"/>
      <c r="AM167" s="276"/>
      <c r="AN167" s="276"/>
      <c r="AO167" s="276"/>
      <c r="AP167" s="276"/>
      <c r="AQ167" s="276"/>
      <c r="AR167" s="276"/>
      <c r="AS167" s="243"/>
      <c r="AU167" s="279"/>
    </row>
    <row r="168" spans="1:50" s="331" customFormat="1" ht="66" customHeight="1" x14ac:dyDescent="0.25">
      <c r="A168" s="267" t="s">
        <v>801</v>
      </c>
      <c r="B168" s="326" t="s">
        <v>802</v>
      </c>
      <c r="C168" s="327"/>
      <c r="D168" s="267"/>
      <c r="E168" s="328"/>
      <c r="F168" s="267"/>
      <c r="G168" s="267"/>
      <c r="H168" s="267"/>
      <c r="I168" s="267"/>
      <c r="J168" s="267"/>
      <c r="K168" s="267"/>
      <c r="L168" s="244">
        <f t="shared" ref="L168:L171" si="243">L179+L188+L197+L206+L215+L224+L233+L242+L251</f>
        <v>1690000</v>
      </c>
      <c r="M168" s="244"/>
      <c r="N168" s="244"/>
      <c r="O168" s="276">
        <f t="shared" ref="O168:W171" si="244">O179+O188+O197+O206+O215+O224+O233+O242+O251</f>
        <v>0</v>
      </c>
      <c r="P168" s="244">
        <f t="shared" si="244"/>
        <v>588012</v>
      </c>
      <c r="Q168" s="244">
        <f t="shared" si="244"/>
        <v>450511</v>
      </c>
      <c r="R168" s="244"/>
      <c r="S168" s="276">
        <f>S179+S188+S197+S206+S215+S224+S233+S242+S251</f>
        <v>446000</v>
      </c>
      <c r="T168" s="276">
        <f t="shared" si="244"/>
        <v>0</v>
      </c>
      <c r="U168" s="276">
        <f t="shared" si="244"/>
        <v>0</v>
      </c>
      <c r="V168" s="276">
        <f t="shared" si="244"/>
        <v>446000</v>
      </c>
      <c r="W168" s="276">
        <f t="shared" si="244"/>
        <v>0</v>
      </c>
      <c r="X168" s="256">
        <f t="shared" si="229"/>
        <v>0</v>
      </c>
      <c r="Y168" s="276">
        <f>Y179+Y188+Y197+Y206+Y215+Y224+Y233+Y242+Y251</f>
        <v>446000</v>
      </c>
      <c r="Z168" s="276">
        <f t="shared" ref="Z168:AC168" si="245">Z179+Z188+Z197+Z206+Z215+Z224+Z233+Z242+Z251</f>
        <v>0</v>
      </c>
      <c r="AA168" s="276">
        <f t="shared" si="245"/>
        <v>0</v>
      </c>
      <c r="AB168" s="276">
        <f t="shared" si="245"/>
        <v>446000</v>
      </c>
      <c r="AC168" s="276">
        <f t="shared" si="245"/>
        <v>0</v>
      </c>
      <c r="AD168" s="277">
        <v>110053</v>
      </c>
      <c r="AE168" s="277">
        <v>0</v>
      </c>
      <c r="AF168" s="277">
        <v>0</v>
      </c>
      <c r="AG168" s="277">
        <v>110053</v>
      </c>
      <c r="AH168" s="277">
        <v>0</v>
      </c>
      <c r="AI168" s="276">
        <f>AI179+AI188+AI197+AI206+AI215+AI224+AI233+AI242+AI251</f>
        <v>69489</v>
      </c>
      <c r="AJ168" s="276">
        <f t="shared" ref="AJ168:AM169" si="246">AJ179+AJ188+AJ197+AJ206+AJ215+AJ224+AJ233+AJ242+AJ251</f>
        <v>0</v>
      </c>
      <c r="AK168" s="276">
        <f t="shared" si="246"/>
        <v>0</v>
      </c>
      <c r="AL168" s="276">
        <f t="shared" si="246"/>
        <v>69489</v>
      </c>
      <c r="AM168" s="276">
        <f t="shared" si="246"/>
        <v>0</v>
      </c>
      <c r="AN168" s="276">
        <f>AN179+AN188+AN197+AN206+AN215+AN224+AN233+AN242+AN251</f>
        <v>66045</v>
      </c>
      <c r="AO168" s="276">
        <f t="shared" ref="AO168:AR168" si="247">AO179+AO188+AO197+AO206+AO215+AO224+AO233+AO242+AO251</f>
        <v>0</v>
      </c>
      <c r="AP168" s="276">
        <f t="shared" si="247"/>
        <v>0</v>
      </c>
      <c r="AQ168" s="276">
        <f t="shared" si="247"/>
        <v>66045</v>
      </c>
      <c r="AR168" s="276">
        <f t="shared" si="247"/>
        <v>0</v>
      </c>
      <c r="AS168" s="243"/>
      <c r="AT168" s="329"/>
      <c r="AU168" s="279"/>
      <c r="AV168" s="330"/>
      <c r="AW168" s="330"/>
      <c r="AX168" s="330"/>
    </row>
    <row r="169" spans="1:50" s="331" customFormat="1" ht="39.75" customHeight="1" x14ac:dyDescent="0.25">
      <c r="A169" s="267" t="s">
        <v>803</v>
      </c>
      <c r="B169" s="326" t="s">
        <v>804</v>
      </c>
      <c r="C169" s="327"/>
      <c r="D169" s="267"/>
      <c r="E169" s="328"/>
      <c r="F169" s="267"/>
      <c r="G169" s="267"/>
      <c r="H169" s="267"/>
      <c r="I169" s="267"/>
      <c r="J169" s="267"/>
      <c r="K169" s="267"/>
      <c r="L169" s="244">
        <f t="shared" si="243"/>
        <v>97100</v>
      </c>
      <c r="M169" s="244"/>
      <c r="N169" s="244"/>
      <c r="O169" s="276">
        <f t="shared" si="244"/>
        <v>0</v>
      </c>
      <c r="P169" s="244">
        <f t="shared" si="244"/>
        <v>7100</v>
      </c>
      <c r="Q169" s="244">
        <f t="shared" si="244"/>
        <v>30000</v>
      </c>
      <c r="R169" s="244"/>
      <c r="S169" s="276">
        <f t="shared" si="244"/>
        <v>15000</v>
      </c>
      <c r="T169" s="276">
        <f t="shared" si="244"/>
        <v>0</v>
      </c>
      <c r="U169" s="276">
        <f t="shared" si="244"/>
        <v>0</v>
      </c>
      <c r="V169" s="276">
        <f>V180+V189+V198+V207+V216+V225+V234+V243+V25215</f>
        <v>15000</v>
      </c>
      <c r="W169" s="276">
        <f t="shared" si="244"/>
        <v>0</v>
      </c>
      <c r="X169" s="256">
        <f t="shared" si="229"/>
        <v>0</v>
      </c>
      <c r="Y169" s="276">
        <f t="shared" ref="Y169:AA169" si="248">Y180+Y189+Y198+Y207+Y216+Y225+Y234+Y243+Y252</f>
        <v>15000</v>
      </c>
      <c r="Z169" s="276">
        <f t="shared" si="248"/>
        <v>0</v>
      </c>
      <c r="AA169" s="276">
        <f t="shared" si="248"/>
        <v>0</v>
      </c>
      <c r="AB169" s="276">
        <f>AB180+AB189+AB198+AB207+AB216+AB225+AB234+AB243+AB25215</f>
        <v>15000</v>
      </c>
      <c r="AC169" s="276">
        <f t="shared" ref="AC169" si="249">AC180+AC189+AC198+AC207+AC216+AC225+AC234+AC243+AC252</f>
        <v>0</v>
      </c>
      <c r="AD169" s="277">
        <v>3460</v>
      </c>
      <c r="AE169" s="277">
        <v>0</v>
      </c>
      <c r="AF169" s="277">
        <v>0</v>
      </c>
      <c r="AG169" s="277">
        <v>3460</v>
      </c>
      <c r="AH169" s="277">
        <v>0</v>
      </c>
      <c r="AI169" s="276">
        <f t="shared" ref="AI169:AK169" si="250">AI180+AI189+AI198+AI207+AI216+AI225+AI234+AI243+AI252</f>
        <v>1240</v>
      </c>
      <c r="AJ169" s="276">
        <f t="shared" si="250"/>
        <v>0</v>
      </c>
      <c r="AK169" s="276">
        <f t="shared" si="250"/>
        <v>0</v>
      </c>
      <c r="AL169" s="276">
        <f>AL180+AL189+AL198+AL207+AL216+AL225+AL234+AL243+AL25215</f>
        <v>1240</v>
      </c>
      <c r="AM169" s="276">
        <f t="shared" si="246"/>
        <v>0</v>
      </c>
      <c r="AN169" s="276">
        <f t="shared" ref="AN169:AP169" si="251">AN180+AN189+AN198+AN207+AN216+AN225+AN234+AN243+AN252</f>
        <v>5393</v>
      </c>
      <c r="AO169" s="276">
        <f t="shared" si="251"/>
        <v>0</v>
      </c>
      <c r="AP169" s="276">
        <f t="shared" si="251"/>
        <v>0</v>
      </c>
      <c r="AQ169" s="276">
        <f>AQ180+AQ189+AQ198+AQ207+AQ216+AQ225+AQ234+AQ243+AQ25215</f>
        <v>5393</v>
      </c>
      <c r="AR169" s="276">
        <f t="shared" ref="AR169" si="252">AR180+AR189+AR198+AR207+AR216+AR225+AR234+AR243+AR252</f>
        <v>0</v>
      </c>
      <c r="AS169" s="243"/>
      <c r="AT169" s="329"/>
      <c r="AU169" s="279"/>
      <c r="AV169" s="330"/>
      <c r="AW169" s="330"/>
      <c r="AX169" s="330"/>
    </row>
    <row r="170" spans="1:50" s="331" customFormat="1" ht="39.75" customHeight="1" x14ac:dyDescent="0.25">
      <c r="A170" s="267" t="s">
        <v>805</v>
      </c>
      <c r="B170" s="326" t="s">
        <v>806</v>
      </c>
      <c r="C170" s="327"/>
      <c r="D170" s="267"/>
      <c r="E170" s="328"/>
      <c r="F170" s="267"/>
      <c r="G170" s="267"/>
      <c r="H170" s="267"/>
      <c r="I170" s="267"/>
      <c r="J170" s="267"/>
      <c r="K170" s="267"/>
      <c r="L170" s="244">
        <f t="shared" si="243"/>
        <v>540000</v>
      </c>
      <c r="M170" s="244"/>
      <c r="N170" s="244"/>
      <c r="O170" s="244">
        <f t="shared" si="244"/>
        <v>30000</v>
      </c>
      <c r="P170" s="244">
        <f t="shared" si="244"/>
        <v>154029</v>
      </c>
      <c r="Q170" s="244">
        <f t="shared" si="244"/>
        <v>140131</v>
      </c>
      <c r="R170" s="244"/>
      <c r="S170" s="276">
        <f>S181+S190+S199+S208+S217+S226+S235+S244+S253</f>
        <v>125100</v>
      </c>
      <c r="T170" s="276">
        <f t="shared" si="244"/>
        <v>0</v>
      </c>
      <c r="U170" s="276">
        <f t="shared" si="244"/>
        <v>0</v>
      </c>
      <c r="V170" s="276">
        <f t="shared" si="244"/>
        <v>125100</v>
      </c>
      <c r="W170" s="276">
        <f t="shared" si="244"/>
        <v>0</v>
      </c>
      <c r="X170" s="256">
        <f t="shared" si="229"/>
        <v>0</v>
      </c>
      <c r="Y170" s="276">
        <f>Y181+Y190+Y199+Y208+Y217+Y226+Y235+Y244+Y253</f>
        <v>125100</v>
      </c>
      <c r="Z170" s="276">
        <f t="shared" ref="Z170:AC170" si="253">Z181+Z190+Z199+Z208+Z217+Z226+Z235+Z244+Z253</f>
        <v>0</v>
      </c>
      <c r="AA170" s="276">
        <f t="shared" si="253"/>
        <v>0</v>
      </c>
      <c r="AB170" s="276">
        <f t="shared" si="253"/>
        <v>125100</v>
      </c>
      <c r="AC170" s="276">
        <f t="shared" si="253"/>
        <v>0</v>
      </c>
      <c r="AD170" s="277">
        <v>33146</v>
      </c>
      <c r="AE170" s="277">
        <v>0</v>
      </c>
      <c r="AF170" s="277">
        <v>0</v>
      </c>
      <c r="AG170" s="277">
        <v>33146</v>
      </c>
      <c r="AH170" s="277">
        <v>0</v>
      </c>
      <c r="AI170" s="276">
        <f>AI181+AI190+AI199+AI208+AI217+AI226+AI235+AI244+AI253</f>
        <v>22549</v>
      </c>
      <c r="AJ170" s="276">
        <f t="shared" ref="AJ170:AM171" si="254">AJ181+AJ190+AJ199+AJ208+AJ217+AJ226+AJ235+AJ244+AJ253</f>
        <v>0</v>
      </c>
      <c r="AK170" s="276">
        <f t="shared" si="254"/>
        <v>0</v>
      </c>
      <c r="AL170" s="276">
        <f t="shared" si="254"/>
        <v>22549</v>
      </c>
      <c r="AM170" s="276">
        <f t="shared" si="254"/>
        <v>0</v>
      </c>
      <c r="AN170" s="276">
        <f>AN181+AN190+AN199+AN208+AN217+AN226+AN235+AN244+AN253</f>
        <v>21776</v>
      </c>
      <c r="AO170" s="276">
        <f t="shared" ref="AO170:AR170" si="255">AO181+AO190+AO199+AO208+AO217+AO226+AO235+AO244+AO253</f>
        <v>0</v>
      </c>
      <c r="AP170" s="276">
        <f t="shared" si="255"/>
        <v>0</v>
      </c>
      <c r="AQ170" s="276">
        <f t="shared" si="255"/>
        <v>21776</v>
      </c>
      <c r="AR170" s="276">
        <f t="shared" si="255"/>
        <v>0</v>
      </c>
      <c r="AS170" s="243"/>
      <c r="AT170" s="329"/>
      <c r="AU170" s="279"/>
      <c r="AV170" s="330"/>
      <c r="AW170" s="330"/>
      <c r="AX170" s="330"/>
    </row>
    <row r="171" spans="1:50" s="331" customFormat="1" ht="39.75" customHeight="1" x14ac:dyDescent="0.25">
      <c r="A171" s="267" t="s">
        <v>807</v>
      </c>
      <c r="B171" s="326" t="s">
        <v>808</v>
      </c>
      <c r="C171" s="327"/>
      <c r="D171" s="267"/>
      <c r="E171" s="328"/>
      <c r="F171" s="267"/>
      <c r="G171" s="267"/>
      <c r="H171" s="267"/>
      <c r="I171" s="267"/>
      <c r="J171" s="267"/>
      <c r="K171" s="267"/>
      <c r="L171" s="244">
        <f t="shared" si="243"/>
        <v>171000</v>
      </c>
      <c r="M171" s="244"/>
      <c r="N171" s="244"/>
      <c r="O171" s="276">
        <f t="shared" si="244"/>
        <v>0</v>
      </c>
      <c r="P171" s="276">
        <f t="shared" si="244"/>
        <v>0</v>
      </c>
      <c r="Q171" s="244">
        <f>Q182+Q191+Q200+Q209+Q218+Q227+Q236+Q245+Q254</f>
        <v>28500</v>
      </c>
      <c r="R171" s="244"/>
      <c r="S171" s="276">
        <f t="shared" ref="S171:W171" si="256">S182+S191+S200+S209+S218+S227+S236+S245+S254</f>
        <v>28500</v>
      </c>
      <c r="T171" s="276">
        <f t="shared" si="256"/>
        <v>0</v>
      </c>
      <c r="U171" s="276">
        <f t="shared" si="256"/>
        <v>0</v>
      </c>
      <c r="V171" s="276">
        <f>V182+V191+V200+V209+V218+V227+V236+V245+V254</f>
        <v>28500</v>
      </c>
      <c r="W171" s="276">
        <f t="shared" si="256"/>
        <v>0</v>
      </c>
      <c r="X171" s="256">
        <f t="shared" si="229"/>
        <v>0</v>
      </c>
      <c r="Y171" s="276">
        <f t="shared" ref="Y171:AA171" si="257">Y182+Y191+Y200+Y209+Y218+Y227+Y236+Y245+Y254</f>
        <v>28500</v>
      </c>
      <c r="Z171" s="276">
        <f t="shared" si="257"/>
        <v>0</v>
      </c>
      <c r="AA171" s="276">
        <f t="shared" si="257"/>
        <v>0</v>
      </c>
      <c r="AB171" s="276">
        <f>AB182+AB191+AB200+AB209+AB218+AB227+AB236+AB245+AB254</f>
        <v>28500</v>
      </c>
      <c r="AC171" s="276">
        <f t="shared" ref="AC171" si="258">AC182+AC191+AC200+AC209+AC218+AC227+AC236+AC245+AC254</f>
        <v>0</v>
      </c>
      <c r="AD171" s="277">
        <v>2309</v>
      </c>
      <c r="AE171" s="277">
        <v>0</v>
      </c>
      <c r="AF171" s="277">
        <v>0</v>
      </c>
      <c r="AG171" s="277">
        <v>2309</v>
      </c>
      <c r="AH171" s="277">
        <v>0</v>
      </c>
      <c r="AI171" s="276">
        <f t="shared" ref="AI171:AK171" si="259">AI182+AI191+AI200+AI209+AI218+AI227+AI236+AI245+AI254</f>
        <v>2865</v>
      </c>
      <c r="AJ171" s="276">
        <f t="shared" si="259"/>
        <v>0</v>
      </c>
      <c r="AK171" s="276">
        <f t="shared" si="259"/>
        <v>0</v>
      </c>
      <c r="AL171" s="276">
        <f>AL182+AL191+AL200+AL209+AL218+AL227+AL236+AL245+AL254</f>
        <v>2865</v>
      </c>
      <c r="AM171" s="276">
        <f t="shared" si="254"/>
        <v>0</v>
      </c>
      <c r="AN171" s="276">
        <f t="shared" ref="AN171:AP171" si="260">AN182+AN191+AN200+AN209+AN218+AN227+AN236+AN245+AN254</f>
        <v>5195</v>
      </c>
      <c r="AO171" s="276">
        <f t="shared" si="260"/>
        <v>0</v>
      </c>
      <c r="AP171" s="276">
        <f t="shared" si="260"/>
        <v>0</v>
      </c>
      <c r="AQ171" s="276">
        <f>AQ182+AQ191+AQ200+AQ209+AQ218+AQ227+AQ236+AQ245+AQ254</f>
        <v>5195</v>
      </c>
      <c r="AR171" s="276">
        <f t="shared" ref="AR171" si="261">AR182+AR191+AR200+AR209+AR218+AR227+AR236+AR245+AR254</f>
        <v>0</v>
      </c>
      <c r="AS171" s="243"/>
      <c r="AT171" s="329"/>
      <c r="AU171" s="279"/>
      <c r="AV171" s="330"/>
      <c r="AW171" s="330"/>
      <c r="AX171" s="330"/>
    </row>
    <row r="172" spans="1:50" s="331" customFormat="1" ht="39.75" customHeight="1" x14ac:dyDescent="0.25">
      <c r="A172" s="267" t="s">
        <v>809</v>
      </c>
      <c r="B172" s="326" t="s">
        <v>810</v>
      </c>
      <c r="C172" s="327"/>
      <c r="D172" s="267"/>
      <c r="E172" s="328"/>
      <c r="F172" s="267"/>
      <c r="G172" s="267"/>
      <c r="H172" s="267"/>
      <c r="I172" s="267"/>
      <c r="J172" s="267"/>
      <c r="K172" s="267"/>
      <c r="L172" s="244">
        <v>6100</v>
      </c>
      <c r="M172" s="244"/>
      <c r="N172" s="244"/>
      <c r="O172" s="244"/>
      <c r="P172" s="244"/>
      <c r="Q172" s="244"/>
      <c r="R172" s="244"/>
      <c r="S172" s="276"/>
      <c r="T172" s="276"/>
      <c r="U172" s="276"/>
      <c r="V172" s="276"/>
      <c r="W172" s="276"/>
      <c r="X172" s="256">
        <f t="shared" si="229"/>
        <v>0</v>
      </c>
      <c r="Y172" s="276"/>
      <c r="Z172" s="276"/>
      <c r="AA172" s="276"/>
      <c r="AB172" s="276"/>
      <c r="AC172" s="276"/>
      <c r="AD172" s="277"/>
      <c r="AE172" s="277"/>
      <c r="AF172" s="277"/>
      <c r="AG172" s="277"/>
      <c r="AH172" s="277"/>
      <c r="AI172" s="276"/>
      <c r="AJ172" s="276"/>
      <c r="AK172" s="276"/>
      <c r="AL172" s="276"/>
      <c r="AM172" s="276"/>
      <c r="AN172" s="276"/>
      <c r="AO172" s="276"/>
      <c r="AP172" s="276"/>
      <c r="AQ172" s="276"/>
      <c r="AR172" s="276"/>
      <c r="AS172" s="243"/>
      <c r="AT172" s="329"/>
      <c r="AU172" s="279"/>
      <c r="AV172" s="330"/>
      <c r="AW172" s="330"/>
      <c r="AX172" s="330"/>
    </row>
    <row r="173" spans="1:50" ht="52.5" customHeight="1" x14ac:dyDescent="0.25">
      <c r="A173" s="243">
        <v>2</v>
      </c>
      <c r="B173" s="114" t="s">
        <v>811</v>
      </c>
      <c r="C173" s="113"/>
      <c r="D173" s="243"/>
      <c r="E173" s="295"/>
      <c r="F173" s="243"/>
      <c r="G173" s="243"/>
      <c r="H173" s="243"/>
      <c r="I173" s="243"/>
      <c r="J173" s="243"/>
      <c r="K173" s="243"/>
      <c r="L173" s="244">
        <f t="shared" ref="L173:L174" si="262">L183+L192+L201+L210+L219+L228+L237+L246+L255</f>
        <v>1260000</v>
      </c>
      <c r="M173" s="244"/>
      <c r="N173" s="244"/>
      <c r="O173" s="244">
        <f t="shared" ref="O173:W174" si="263">O183+O192+O201+O210+O219+O228+O237+O246+O255</f>
        <v>98601</v>
      </c>
      <c r="P173" s="244">
        <f t="shared" si="263"/>
        <v>147360</v>
      </c>
      <c r="Q173" s="244">
        <f t="shared" si="263"/>
        <v>351349</v>
      </c>
      <c r="R173" s="244"/>
      <c r="S173" s="276">
        <f t="shared" si="263"/>
        <v>255000</v>
      </c>
      <c r="T173" s="276">
        <f t="shared" si="263"/>
        <v>0</v>
      </c>
      <c r="U173" s="276">
        <f t="shared" si="263"/>
        <v>0</v>
      </c>
      <c r="V173" s="276">
        <f t="shared" si="263"/>
        <v>255000</v>
      </c>
      <c r="W173" s="276">
        <f t="shared" si="263"/>
        <v>0</v>
      </c>
      <c r="X173" s="256">
        <f t="shared" si="229"/>
        <v>0</v>
      </c>
      <c r="Y173" s="276">
        <f t="shared" ref="Y173:AC173" si="264">Y183+Y192+Y201+Y210+Y219+Y228+Y237+Y246+Y255</f>
        <v>255000</v>
      </c>
      <c r="Z173" s="276">
        <f t="shared" si="264"/>
        <v>0</v>
      </c>
      <c r="AA173" s="276">
        <f t="shared" si="264"/>
        <v>0</v>
      </c>
      <c r="AB173" s="276">
        <f t="shared" si="264"/>
        <v>255000</v>
      </c>
      <c r="AC173" s="276">
        <f t="shared" si="264"/>
        <v>0</v>
      </c>
      <c r="AD173" s="277">
        <v>93054</v>
      </c>
      <c r="AE173" s="277">
        <v>0</v>
      </c>
      <c r="AF173" s="277">
        <v>0</v>
      </c>
      <c r="AG173" s="277">
        <v>93054</v>
      </c>
      <c r="AH173" s="277">
        <v>0</v>
      </c>
      <c r="AI173" s="276">
        <f t="shared" ref="AI173:AM173" si="265">AI183+AI192+AI201+AI210+AI219+AI228+AI237+AI246+AI255</f>
        <v>58167</v>
      </c>
      <c r="AJ173" s="276">
        <f t="shared" si="265"/>
        <v>0</v>
      </c>
      <c r="AK173" s="276">
        <f t="shared" si="265"/>
        <v>0</v>
      </c>
      <c r="AL173" s="276">
        <f t="shared" si="265"/>
        <v>58167</v>
      </c>
      <c r="AM173" s="276">
        <f t="shared" si="265"/>
        <v>0</v>
      </c>
      <c r="AN173" s="276">
        <f t="shared" ref="AN173:AR173" si="266">AN183+AN192+AN201+AN210+AN219+AN228+AN237+AN246+AN255</f>
        <v>88540</v>
      </c>
      <c r="AO173" s="276">
        <f t="shared" si="266"/>
        <v>0</v>
      </c>
      <c r="AP173" s="276">
        <f t="shared" si="266"/>
        <v>0</v>
      </c>
      <c r="AQ173" s="276">
        <f t="shared" si="266"/>
        <v>88540</v>
      </c>
      <c r="AR173" s="276">
        <f t="shared" si="266"/>
        <v>0</v>
      </c>
      <c r="AS173" s="243"/>
      <c r="AU173" s="279"/>
    </row>
    <row r="174" spans="1:50" ht="45" customHeight="1" x14ac:dyDescent="0.25">
      <c r="A174" s="243">
        <v>3</v>
      </c>
      <c r="B174" s="114" t="s">
        <v>812</v>
      </c>
      <c r="C174" s="113"/>
      <c r="D174" s="243"/>
      <c r="E174" s="295"/>
      <c r="F174" s="243"/>
      <c r="G174" s="243"/>
      <c r="H174" s="243"/>
      <c r="I174" s="243"/>
      <c r="J174" s="243"/>
      <c r="K174" s="243"/>
      <c r="L174" s="244">
        <f t="shared" si="262"/>
        <v>1371000</v>
      </c>
      <c r="M174" s="244"/>
      <c r="N174" s="244"/>
      <c r="O174" s="244">
        <f t="shared" si="263"/>
        <v>31440</v>
      </c>
      <c r="P174" s="244">
        <f t="shared" si="263"/>
        <v>280376</v>
      </c>
      <c r="Q174" s="244">
        <f t="shared" si="263"/>
        <v>396497</v>
      </c>
      <c r="R174" s="244"/>
      <c r="S174" s="276">
        <f t="shared" si="263"/>
        <v>289400</v>
      </c>
      <c r="T174" s="276">
        <f t="shared" si="263"/>
        <v>0</v>
      </c>
      <c r="U174" s="276">
        <f t="shared" si="263"/>
        <v>0</v>
      </c>
      <c r="V174" s="276">
        <f t="shared" si="263"/>
        <v>289400</v>
      </c>
      <c r="W174" s="276">
        <f t="shared" si="263"/>
        <v>0</v>
      </c>
      <c r="X174" s="256">
        <f t="shared" si="229"/>
        <v>0</v>
      </c>
      <c r="Y174" s="276">
        <f t="shared" ref="Y174:AC174" si="267">Y184+Y193+Y202+Y211+Y220+Y229+Y238+Y247+Y256</f>
        <v>289400</v>
      </c>
      <c r="Z174" s="276">
        <f t="shared" si="267"/>
        <v>0</v>
      </c>
      <c r="AA174" s="276">
        <f t="shared" si="267"/>
        <v>0</v>
      </c>
      <c r="AB174" s="276">
        <f t="shared" si="267"/>
        <v>289400</v>
      </c>
      <c r="AC174" s="276">
        <f t="shared" si="267"/>
        <v>0</v>
      </c>
      <c r="AD174" s="277">
        <v>83074</v>
      </c>
      <c r="AE174" s="277">
        <v>0</v>
      </c>
      <c r="AF174" s="277">
        <v>0</v>
      </c>
      <c r="AG174" s="277">
        <v>83074</v>
      </c>
      <c r="AH174" s="277">
        <v>0</v>
      </c>
      <c r="AI174" s="276">
        <f t="shared" ref="AI174:AM174" si="268">AI184+AI193+AI202+AI211+AI220+AI229+AI238+AI247+AI256</f>
        <v>77549</v>
      </c>
      <c r="AJ174" s="276">
        <f t="shared" si="268"/>
        <v>0</v>
      </c>
      <c r="AK174" s="276">
        <f t="shared" si="268"/>
        <v>0</v>
      </c>
      <c r="AL174" s="276">
        <f t="shared" si="268"/>
        <v>77549</v>
      </c>
      <c r="AM174" s="276">
        <f t="shared" si="268"/>
        <v>0</v>
      </c>
      <c r="AN174" s="276">
        <f t="shared" ref="AN174:AR174" si="269">AN184+AN193+AN202+AN211+AN220+AN229+AN238+AN247+AN256</f>
        <v>65973</v>
      </c>
      <c r="AO174" s="276">
        <f t="shared" si="269"/>
        <v>0</v>
      </c>
      <c r="AP174" s="276">
        <f t="shared" si="269"/>
        <v>0</v>
      </c>
      <c r="AQ174" s="276">
        <f t="shared" si="269"/>
        <v>65973</v>
      </c>
      <c r="AR174" s="276">
        <f t="shared" si="269"/>
        <v>0</v>
      </c>
      <c r="AS174" s="243"/>
      <c r="AU174" s="279"/>
    </row>
    <row r="175" spans="1:50" ht="43.5" customHeight="1" x14ac:dyDescent="0.25">
      <c r="A175" s="388" t="s">
        <v>813</v>
      </c>
      <c r="B175" s="388"/>
      <c r="C175" s="266"/>
      <c r="D175" s="243"/>
      <c r="E175" s="295"/>
      <c r="F175" s="243"/>
      <c r="G175" s="243"/>
      <c r="H175" s="243"/>
      <c r="I175" s="243"/>
      <c r="J175" s="243"/>
      <c r="K175" s="243"/>
      <c r="L175" s="244"/>
      <c r="M175" s="244"/>
      <c r="N175" s="244"/>
      <c r="O175" s="244"/>
      <c r="P175" s="244"/>
      <c r="Q175" s="244"/>
      <c r="R175" s="244"/>
      <c r="S175" s="276"/>
      <c r="T175" s="276"/>
      <c r="U175" s="276"/>
      <c r="V175" s="276"/>
      <c r="W175" s="276"/>
      <c r="X175" s="256">
        <f t="shared" si="229"/>
        <v>0</v>
      </c>
      <c r="Y175" s="276"/>
      <c r="Z175" s="276"/>
      <c r="AA175" s="276"/>
      <c r="AB175" s="276"/>
      <c r="AC175" s="276"/>
      <c r="AD175" s="277"/>
      <c r="AE175" s="277"/>
      <c r="AF175" s="277"/>
      <c r="AG175" s="277"/>
      <c r="AH175" s="277"/>
      <c r="AI175" s="276"/>
      <c r="AJ175" s="276"/>
      <c r="AK175" s="276"/>
      <c r="AL175" s="276"/>
      <c r="AM175" s="276"/>
      <c r="AN175" s="276"/>
      <c r="AO175" s="276"/>
      <c r="AP175" s="276"/>
      <c r="AQ175" s="276"/>
      <c r="AR175" s="276"/>
      <c r="AS175" s="243"/>
      <c r="AU175" s="279"/>
    </row>
    <row r="176" spans="1:50" s="325" customFormat="1" ht="42.75" customHeight="1" x14ac:dyDescent="0.25">
      <c r="A176" s="242" t="s">
        <v>27</v>
      </c>
      <c r="B176" s="332" t="s">
        <v>814</v>
      </c>
      <c r="C176" s="240"/>
      <c r="D176" s="242"/>
      <c r="E176" s="323"/>
      <c r="F176" s="242"/>
      <c r="G176" s="242"/>
      <c r="H176" s="242"/>
      <c r="I176" s="242"/>
      <c r="J176" s="242"/>
      <c r="K176" s="242"/>
      <c r="L176" s="255">
        <f t="shared" ref="L176" si="270">L177+L183+L184</f>
        <v>474250</v>
      </c>
      <c r="M176" s="255"/>
      <c r="N176" s="255"/>
      <c r="O176" s="255">
        <f t="shared" ref="O176:P176" si="271">O177+O183+O184</f>
        <v>130041</v>
      </c>
      <c r="P176" s="276">
        <f t="shared" si="271"/>
        <v>0</v>
      </c>
      <c r="Q176" s="255">
        <f>Q177+Q183+Q184</f>
        <v>154000</v>
      </c>
      <c r="R176" s="255"/>
      <c r="S176" s="245">
        <f>S177+S183+S184</f>
        <v>100000</v>
      </c>
      <c r="T176" s="245">
        <f t="shared" ref="T176:W176" si="272">T177+T183+T184</f>
        <v>0</v>
      </c>
      <c r="U176" s="245">
        <f t="shared" si="272"/>
        <v>0</v>
      </c>
      <c r="V176" s="245">
        <f t="shared" si="272"/>
        <v>100000</v>
      </c>
      <c r="W176" s="245">
        <f t="shared" si="272"/>
        <v>0</v>
      </c>
      <c r="X176" s="256">
        <f t="shared" si="229"/>
        <v>0</v>
      </c>
      <c r="Y176" s="245">
        <f>Y177+Y183+Y184</f>
        <v>100000</v>
      </c>
      <c r="Z176" s="245">
        <f t="shared" ref="Z176:AC176" si="273">Z177+Z183+Z184</f>
        <v>0</v>
      </c>
      <c r="AA176" s="245">
        <f t="shared" si="273"/>
        <v>0</v>
      </c>
      <c r="AB176" s="245">
        <f t="shared" si="273"/>
        <v>100000</v>
      </c>
      <c r="AC176" s="245">
        <f t="shared" si="273"/>
        <v>0</v>
      </c>
      <c r="AD176" s="247">
        <v>28826</v>
      </c>
      <c r="AE176" s="247">
        <v>0</v>
      </c>
      <c r="AF176" s="247">
        <v>0</v>
      </c>
      <c r="AG176" s="247">
        <v>28826</v>
      </c>
      <c r="AH176" s="247">
        <v>0</v>
      </c>
      <c r="AI176" s="245">
        <f>AI177+AI183+AI184</f>
        <v>45232</v>
      </c>
      <c r="AJ176" s="245">
        <f t="shared" ref="AJ176:AM176" si="274">AJ177+AJ183+AJ184</f>
        <v>0</v>
      </c>
      <c r="AK176" s="245">
        <f t="shared" si="274"/>
        <v>0</v>
      </c>
      <c r="AL176" s="245">
        <f t="shared" si="274"/>
        <v>45232</v>
      </c>
      <c r="AM176" s="245">
        <f t="shared" si="274"/>
        <v>0</v>
      </c>
      <c r="AN176" s="245">
        <f>AN177+AN183+AN184</f>
        <v>45232</v>
      </c>
      <c r="AO176" s="245">
        <f t="shared" ref="AO176:AR176" si="275">AO177+AO183+AO184</f>
        <v>0</v>
      </c>
      <c r="AP176" s="245">
        <f t="shared" si="275"/>
        <v>0</v>
      </c>
      <c r="AQ176" s="245">
        <f t="shared" si="275"/>
        <v>45232</v>
      </c>
      <c r="AR176" s="245">
        <f t="shared" si="275"/>
        <v>0</v>
      </c>
      <c r="AS176" s="242"/>
      <c r="AT176" s="260"/>
      <c r="AU176" s="279"/>
      <c r="AV176" s="324"/>
      <c r="AW176" s="324"/>
      <c r="AX176" s="324"/>
    </row>
    <row r="177" spans="1:50" ht="39.75" customHeight="1" x14ac:dyDescent="0.25">
      <c r="A177" s="243">
        <v>1</v>
      </c>
      <c r="B177" s="114" t="s">
        <v>800</v>
      </c>
      <c r="C177" s="243"/>
      <c r="D177" s="243"/>
      <c r="E177" s="295"/>
      <c r="F177" s="243"/>
      <c r="G177" s="243"/>
      <c r="H177" s="243"/>
      <c r="I177" s="243"/>
      <c r="J177" s="243"/>
      <c r="K177" s="243"/>
      <c r="L177" s="244">
        <f t="shared" ref="L177:Q177" si="276">L179+L180+L181+L182</f>
        <v>44250</v>
      </c>
      <c r="M177" s="244"/>
      <c r="N177" s="244"/>
      <c r="O177" s="276">
        <f t="shared" si="276"/>
        <v>0</v>
      </c>
      <c r="P177" s="276">
        <f t="shared" si="276"/>
        <v>0</v>
      </c>
      <c r="Q177" s="276">
        <f t="shared" si="276"/>
        <v>0</v>
      </c>
      <c r="R177" s="244"/>
      <c r="S177" s="276">
        <f>S179+S180+S181+S182</f>
        <v>0</v>
      </c>
      <c r="T177" s="276">
        <f t="shared" ref="T177:W177" si="277">T179+T180+T181+T182</f>
        <v>0</v>
      </c>
      <c r="U177" s="276">
        <f t="shared" si="277"/>
        <v>0</v>
      </c>
      <c r="V177" s="276">
        <f t="shared" si="277"/>
        <v>0</v>
      </c>
      <c r="W177" s="276">
        <f t="shared" si="277"/>
        <v>0</v>
      </c>
      <c r="X177" s="256">
        <f t="shared" si="229"/>
        <v>0</v>
      </c>
      <c r="Y177" s="276">
        <f>Y179+Y180+Y181+Y182</f>
        <v>0</v>
      </c>
      <c r="Z177" s="276">
        <f t="shared" ref="Z177:AC177" si="278">Z179+Z180+Z181+Z182</f>
        <v>0</v>
      </c>
      <c r="AA177" s="276">
        <f t="shared" si="278"/>
        <v>0</v>
      </c>
      <c r="AB177" s="276">
        <f t="shared" si="278"/>
        <v>0</v>
      </c>
      <c r="AC177" s="276">
        <f t="shared" si="278"/>
        <v>0</v>
      </c>
      <c r="AD177" s="277">
        <v>0</v>
      </c>
      <c r="AE177" s="277">
        <v>0</v>
      </c>
      <c r="AF177" s="277">
        <v>0</v>
      </c>
      <c r="AG177" s="277">
        <v>0</v>
      </c>
      <c r="AH177" s="277">
        <v>0</v>
      </c>
      <c r="AI177" s="276">
        <f>AI179+AI180+AI181+AI182</f>
        <v>0</v>
      </c>
      <c r="AJ177" s="276">
        <f t="shared" ref="AJ177:AM177" si="279">AJ179+AJ180+AJ181+AJ182</f>
        <v>0</v>
      </c>
      <c r="AK177" s="276">
        <f t="shared" si="279"/>
        <v>0</v>
      </c>
      <c r="AL177" s="276">
        <f t="shared" si="279"/>
        <v>0</v>
      </c>
      <c r="AM177" s="276">
        <f t="shared" si="279"/>
        <v>0</v>
      </c>
      <c r="AN177" s="276">
        <f>AN179+AN180+AN181+AN182</f>
        <v>0</v>
      </c>
      <c r="AO177" s="276">
        <f t="shared" ref="AO177:AR177" si="280">AO179+AO180+AO181+AO182</f>
        <v>0</v>
      </c>
      <c r="AP177" s="276">
        <f t="shared" si="280"/>
        <v>0</v>
      </c>
      <c r="AQ177" s="276">
        <f t="shared" si="280"/>
        <v>0</v>
      </c>
      <c r="AR177" s="276">
        <f t="shared" si="280"/>
        <v>0</v>
      </c>
      <c r="AS177" s="243"/>
      <c r="AU177" s="279"/>
    </row>
    <row r="178" spans="1:50" ht="30.75" customHeight="1" x14ac:dyDescent="0.25">
      <c r="A178" s="243"/>
      <c r="B178" s="326" t="s">
        <v>22</v>
      </c>
      <c r="C178" s="113"/>
      <c r="D178" s="243"/>
      <c r="E178" s="295"/>
      <c r="F178" s="243"/>
      <c r="G178" s="243"/>
      <c r="H178" s="243"/>
      <c r="I178" s="243"/>
      <c r="J178" s="243"/>
      <c r="K178" s="243"/>
      <c r="L178" s="244"/>
      <c r="M178" s="244"/>
      <c r="N178" s="244"/>
      <c r="O178" s="244"/>
      <c r="P178" s="244"/>
      <c r="Q178" s="244"/>
      <c r="R178" s="244"/>
      <c r="S178" s="276"/>
      <c r="T178" s="276"/>
      <c r="U178" s="276"/>
      <c r="V178" s="276"/>
      <c r="W178" s="276"/>
      <c r="X178" s="256">
        <f t="shared" si="229"/>
        <v>0</v>
      </c>
      <c r="Y178" s="276"/>
      <c r="Z178" s="276"/>
      <c r="AA178" s="276"/>
      <c r="AB178" s="276"/>
      <c r="AC178" s="276"/>
      <c r="AD178" s="277"/>
      <c r="AE178" s="277"/>
      <c r="AF178" s="277"/>
      <c r="AG178" s="277"/>
      <c r="AH178" s="277"/>
      <c r="AI178" s="276"/>
      <c r="AJ178" s="276"/>
      <c r="AK178" s="276"/>
      <c r="AL178" s="276"/>
      <c r="AM178" s="276"/>
      <c r="AN178" s="276"/>
      <c r="AO178" s="276"/>
      <c r="AP178" s="276"/>
      <c r="AQ178" s="276"/>
      <c r="AR178" s="276"/>
      <c r="AS178" s="243"/>
      <c r="AU178" s="279"/>
    </row>
    <row r="179" spans="1:50" s="331" customFormat="1" ht="56.25" customHeight="1" x14ac:dyDescent="0.25">
      <c r="A179" s="267" t="s">
        <v>801</v>
      </c>
      <c r="B179" s="326" t="s">
        <v>802</v>
      </c>
      <c r="C179" s="327"/>
      <c r="D179" s="267"/>
      <c r="E179" s="328"/>
      <c r="F179" s="267"/>
      <c r="G179" s="267"/>
      <c r="H179" s="267"/>
      <c r="I179" s="267"/>
      <c r="J179" s="267"/>
      <c r="K179" s="267"/>
      <c r="L179" s="244"/>
      <c r="M179" s="244"/>
      <c r="N179" s="244"/>
      <c r="O179" s="244"/>
      <c r="P179" s="244"/>
      <c r="Q179" s="244"/>
      <c r="R179" s="244"/>
      <c r="S179" s="276">
        <f t="shared" ref="S179:S184" si="281">T179+U179+V179+W179</f>
        <v>0</v>
      </c>
      <c r="T179" s="276"/>
      <c r="U179" s="276"/>
      <c r="V179" s="276"/>
      <c r="W179" s="276"/>
      <c r="X179" s="256">
        <f t="shared" si="229"/>
        <v>0</v>
      </c>
      <c r="Y179" s="276">
        <f t="shared" ref="Y179:Y184" si="282">Z179+AA179+AB179+AC179</f>
        <v>0</v>
      </c>
      <c r="Z179" s="276"/>
      <c r="AA179" s="276"/>
      <c r="AB179" s="276"/>
      <c r="AC179" s="276"/>
      <c r="AD179" s="277">
        <v>0</v>
      </c>
      <c r="AE179" s="277"/>
      <c r="AF179" s="277"/>
      <c r="AG179" s="277"/>
      <c r="AH179" s="277"/>
      <c r="AI179" s="276">
        <f t="shared" ref="AI179:AI184" si="283">AJ179+AK179+AL179+AM179</f>
        <v>0</v>
      </c>
      <c r="AJ179" s="276"/>
      <c r="AK179" s="276"/>
      <c r="AL179" s="276"/>
      <c r="AM179" s="276"/>
      <c r="AN179" s="276">
        <f t="shared" ref="AN179:AN184" si="284">AO179+AP179+AQ179+AR179</f>
        <v>0</v>
      </c>
      <c r="AO179" s="276"/>
      <c r="AP179" s="276"/>
      <c r="AQ179" s="276"/>
      <c r="AR179" s="276"/>
      <c r="AS179" s="243"/>
      <c r="AT179" s="329"/>
      <c r="AU179" s="279"/>
      <c r="AV179" s="330"/>
      <c r="AW179" s="330"/>
      <c r="AX179" s="330"/>
    </row>
    <row r="180" spans="1:50" s="331" customFormat="1" ht="40.5" customHeight="1" x14ac:dyDescent="0.25">
      <c r="A180" s="267" t="s">
        <v>803</v>
      </c>
      <c r="B180" s="326" t="s">
        <v>804</v>
      </c>
      <c r="C180" s="327"/>
      <c r="D180" s="267"/>
      <c r="E180" s="328"/>
      <c r="F180" s="267"/>
      <c r="G180" s="267"/>
      <c r="H180" s="267"/>
      <c r="I180" s="267"/>
      <c r="J180" s="267"/>
      <c r="K180" s="267"/>
      <c r="L180" s="244"/>
      <c r="M180" s="244"/>
      <c r="N180" s="244"/>
      <c r="O180" s="244"/>
      <c r="P180" s="244"/>
      <c r="Q180" s="244"/>
      <c r="R180" s="244"/>
      <c r="S180" s="276">
        <f t="shared" si="281"/>
        <v>0</v>
      </c>
      <c r="T180" s="276"/>
      <c r="U180" s="276"/>
      <c r="V180" s="276"/>
      <c r="W180" s="276"/>
      <c r="X180" s="256">
        <f t="shared" si="229"/>
        <v>0</v>
      </c>
      <c r="Y180" s="276">
        <f t="shared" si="282"/>
        <v>0</v>
      </c>
      <c r="Z180" s="276"/>
      <c r="AA180" s="276"/>
      <c r="AB180" s="276"/>
      <c r="AC180" s="276"/>
      <c r="AD180" s="277">
        <v>0</v>
      </c>
      <c r="AE180" s="277"/>
      <c r="AF180" s="277"/>
      <c r="AG180" s="277"/>
      <c r="AH180" s="277"/>
      <c r="AI180" s="276">
        <f t="shared" si="283"/>
        <v>0</v>
      </c>
      <c r="AJ180" s="276"/>
      <c r="AK180" s="276"/>
      <c r="AL180" s="276"/>
      <c r="AM180" s="276"/>
      <c r="AN180" s="276">
        <f t="shared" si="284"/>
        <v>0</v>
      </c>
      <c r="AO180" s="276"/>
      <c r="AP180" s="276"/>
      <c r="AQ180" s="276"/>
      <c r="AR180" s="276"/>
      <c r="AS180" s="243"/>
      <c r="AT180" s="329"/>
      <c r="AU180" s="279"/>
      <c r="AV180" s="330"/>
      <c r="AW180" s="330"/>
      <c r="AX180" s="330"/>
    </row>
    <row r="181" spans="1:50" s="331" customFormat="1" ht="40.5" customHeight="1" x14ac:dyDescent="0.25">
      <c r="A181" s="267" t="s">
        <v>805</v>
      </c>
      <c r="B181" s="326" t="s">
        <v>806</v>
      </c>
      <c r="C181" s="327"/>
      <c r="D181" s="267"/>
      <c r="E181" s="328"/>
      <c r="F181" s="267"/>
      <c r="G181" s="267"/>
      <c r="H181" s="267"/>
      <c r="I181" s="267"/>
      <c r="J181" s="267"/>
      <c r="K181" s="267"/>
      <c r="L181" s="244">
        <v>30000</v>
      </c>
      <c r="M181" s="244"/>
      <c r="N181" s="244"/>
      <c r="O181" s="244"/>
      <c r="P181" s="244"/>
      <c r="Q181" s="244"/>
      <c r="R181" s="244"/>
      <c r="S181" s="276">
        <f t="shared" si="281"/>
        <v>0</v>
      </c>
      <c r="T181" s="276"/>
      <c r="U181" s="276"/>
      <c r="V181" s="276"/>
      <c r="W181" s="276"/>
      <c r="X181" s="256">
        <f t="shared" si="229"/>
        <v>0</v>
      </c>
      <c r="Y181" s="276">
        <f t="shared" si="282"/>
        <v>0</v>
      </c>
      <c r="Z181" s="276"/>
      <c r="AA181" s="276"/>
      <c r="AB181" s="276"/>
      <c r="AC181" s="276"/>
      <c r="AD181" s="277">
        <v>0</v>
      </c>
      <c r="AE181" s="277"/>
      <c r="AF181" s="277"/>
      <c r="AG181" s="277"/>
      <c r="AH181" s="277"/>
      <c r="AI181" s="276">
        <f t="shared" si="283"/>
        <v>0</v>
      </c>
      <c r="AJ181" s="276"/>
      <c r="AK181" s="276"/>
      <c r="AL181" s="276"/>
      <c r="AM181" s="276"/>
      <c r="AN181" s="276">
        <f t="shared" si="284"/>
        <v>0</v>
      </c>
      <c r="AO181" s="276"/>
      <c r="AP181" s="276"/>
      <c r="AQ181" s="276"/>
      <c r="AR181" s="276"/>
      <c r="AS181" s="243"/>
      <c r="AT181" s="329"/>
      <c r="AU181" s="279"/>
      <c r="AV181" s="330"/>
      <c r="AW181" s="330"/>
      <c r="AX181" s="330"/>
    </row>
    <row r="182" spans="1:50" s="331" customFormat="1" ht="38.25" customHeight="1" x14ac:dyDescent="0.25">
      <c r="A182" s="267" t="s">
        <v>807</v>
      </c>
      <c r="B182" s="326" t="s">
        <v>808</v>
      </c>
      <c r="C182" s="327"/>
      <c r="D182" s="267"/>
      <c r="E182" s="328"/>
      <c r="F182" s="267"/>
      <c r="G182" s="267"/>
      <c r="H182" s="267"/>
      <c r="I182" s="267"/>
      <c r="J182" s="267"/>
      <c r="K182" s="267"/>
      <c r="L182" s="244">
        <v>14250</v>
      </c>
      <c r="M182" s="244"/>
      <c r="N182" s="244"/>
      <c r="O182" s="244"/>
      <c r="P182" s="244"/>
      <c r="Q182" s="244"/>
      <c r="R182" s="244"/>
      <c r="S182" s="276">
        <f t="shared" si="281"/>
        <v>0</v>
      </c>
      <c r="T182" s="276"/>
      <c r="U182" s="276"/>
      <c r="V182" s="276"/>
      <c r="W182" s="276"/>
      <c r="X182" s="256">
        <f t="shared" si="229"/>
        <v>0</v>
      </c>
      <c r="Y182" s="276">
        <f t="shared" si="282"/>
        <v>0</v>
      </c>
      <c r="Z182" s="276"/>
      <c r="AA182" s="276"/>
      <c r="AB182" s="276"/>
      <c r="AC182" s="276"/>
      <c r="AD182" s="277">
        <v>0</v>
      </c>
      <c r="AE182" s="277"/>
      <c r="AF182" s="277"/>
      <c r="AG182" s="277"/>
      <c r="AH182" s="277"/>
      <c r="AI182" s="276">
        <f t="shared" si="283"/>
        <v>0</v>
      </c>
      <c r="AJ182" s="276"/>
      <c r="AK182" s="276"/>
      <c r="AL182" s="276"/>
      <c r="AM182" s="276"/>
      <c r="AN182" s="276">
        <f t="shared" si="284"/>
        <v>0</v>
      </c>
      <c r="AO182" s="276"/>
      <c r="AP182" s="276"/>
      <c r="AQ182" s="276"/>
      <c r="AR182" s="276"/>
      <c r="AS182" s="243"/>
      <c r="AT182" s="329"/>
      <c r="AU182" s="279"/>
      <c r="AV182" s="330"/>
      <c r="AW182" s="330"/>
      <c r="AX182" s="330"/>
    </row>
    <row r="183" spans="1:50" ht="72" customHeight="1" x14ac:dyDescent="0.25">
      <c r="A183" s="243">
        <v>2</v>
      </c>
      <c r="B183" s="114" t="s">
        <v>811</v>
      </c>
      <c r="C183" s="113"/>
      <c r="D183" s="243"/>
      <c r="E183" s="295"/>
      <c r="F183" s="243"/>
      <c r="G183" s="243"/>
      <c r="H183" s="243"/>
      <c r="I183" s="243"/>
      <c r="J183" s="243"/>
      <c r="K183" s="243"/>
      <c r="L183" s="244">
        <v>280000</v>
      </c>
      <c r="M183" s="244"/>
      <c r="N183" s="244"/>
      <c r="O183" s="244">
        <v>98601</v>
      </c>
      <c r="P183" s="244"/>
      <c r="Q183" s="244">
        <v>119505</v>
      </c>
      <c r="R183" s="244"/>
      <c r="S183" s="276">
        <f t="shared" si="281"/>
        <v>70000</v>
      </c>
      <c r="T183" s="276"/>
      <c r="U183" s="276"/>
      <c r="V183" s="276">
        <v>70000</v>
      </c>
      <c r="W183" s="276"/>
      <c r="X183" s="256">
        <f t="shared" si="229"/>
        <v>0</v>
      </c>
      <c r="Y183" s="276">
        <f t="shared" si="282"/>
        <v>70000</v>
      </c>
      <c r="Z183" s="276"/>
      <c r="AA183" s="276"/>
      <c r="AB183" s="276">
        <v>70000</v>
      </c>
      <c r="AC183" s="276"/>
      <c r="AD183" s="277">
        <v>24428</v>
      </c>
      <c r="AE183" s="277"/>
      <c r="AF183" s="277"/>
      <c r="AG183" s="277">
        <v>24428</v>
      </c>
      <c r="AH183" s="277"/>
      <c r="AI183" s="276">
        <f t="shared" si="283"/>
        <v>35171</v>
      </c>
      <c r="AJ183" s="276"/>
      <c r="AK183" s="276"/>
      <c r="AL183" s="276">
        <v>35171</v>
      </c>
      <c r="AM183" s="276"/>
      <c r="AN183" s="276">
        <f t="shared" si="284"/>
        <v>35171</v>
      </c>
      <c r="AO183" s="276"/>
      <c r="AP183" s="276"/>
      <c r="AQ183" s="276">
        <v>35171</v>
      </c>
      <c r="AR183" s="276"/>
      <c r="AS183" s="243"/>
      <c r="AU183" s="279"/>
    </row>
    <row r="184" spans="1:50" ht="57.75" customHeight="1" x14ac:dyDescent="0.25">
      <c r="A184" s="243">
        <v>3</v>
      </c>
      <c r="B184" s="114" t="s">
        <v>812</v>
      </c>
      <c r="C184" s="113"/>
      <c r="D184" s="243"/>
      <c r="E184" s="295"/>
      <c r="F184" s="243"/>
      <c r="G184" s="243"/>
      <c r="H184" s="243"/>
      <c r="I184" s="243"/>
      <c r="J184" s="243"/>
      <c r="K184" s="243"/>
      <c r="L184" s="244">
        <v>150000</v>
      </c>
      <c r="M184" s="244"/>
      <c r="N184" s="244"/>
      <c r="O184" s="244">
        <v>31440</v>
      </c>
      <c r="P184" s="244"/>
      <c r="Q184" s="244">
        <v>34495</v>
      </c>
      <c r="R184" s="244"/>
      <c r="S184" s="276">
        <f t="shared" si="281"/>
        <v>30000</v>
      </c>
      <c r="T184" s="276"/>
      <c r="U184" s="276"/>
      <c r="V184" s="276">
        <v>30000</v>
      </c>
      <c r="W184" s="276"/>
      <c r="X184" s="256">
        <f t="shared" si="229"/>
        <v>0</v>
      </c>
      <c r="Y184" s="276">
        <f t="shared" si="282"/>
        <v>30000</v>
      </c>
      <c r="Z184" s="276"/>
      <c r="AA184" s="276"/>
      <c r="AB184" s="276">
        <v>30000</v>
      </c>
      <c r="AC184" s="276"/>
      <c r="AD184" s="277">
        <v>4398</v>
      </c>
      <c r="AE184" s="277"/>
      <c r="AF184" s="277"/>
      <c r="AG184" s="277">
        <v>4398</v>
      </c>
      <c r="AH184" s="277"/>
      <c r="AI184" s="276">
        <f t="shared" si="283"/>
        <v>10061</v>
      </c>
      <c r="AJ184" s="276"/>
      <c r="AK184" s="276"/>
      <c r="AL184" s="276">
        <v>10061</v>
      </c>
      <c r="AM184" s="276"/>
      <c r="AN184" s="276">
        <f t="shared" si="284"/>
        <v>10061</v>
      </c>
      <c r="AO184" s="276"/>
      <c r="AP184" s="276"/>
      <c r="AQ184" s="276">
        <v>10061</v>
      </c>
      <c r="AR184" s="276"/>
      <c r="AS184" s="243"/>
      <c r="AU184" s="279"/>
    </row>
    <row r="185" spans="1:50" s="325" customFormat="1" ht="39.75" customHeight="1" x14ac:dyDescent="0.25">
      <c r="A185" s="242" t="s">
        <v>53</v>
      </c>
      <c r="B185" s="332" t="s">
        <v>815</v>
      </c>
      <c r="C185" s="242"/>
      <c r="D185" s="242"/>
      <c r="E185" s="323"/>
      <c r="F185" s="242"/>
      <c r="G185" s="242"/>
      <c r="H185" s="242"/>
      <c r="I185" s="242"/>
      <c r="J185" s="242"/>
      <c r="K185" s="242"/>
      <c r="L185" s="255">
        <f t="shared" ref="L185" si="285">L186+L192+L193</f>
        <v>423500</v>
      </c>
      <c r="M185" s="255"/>
      <c r="N185" s="255"/>
      <c r="O185" s="255">
        <f t="shared" ref="O185:Q185" si="286">O186+O192+O193</f>
        <v>30000</v>
      </c>
      <c r="P185" s="255">
        <f t="shared" si="286"/>
        <v>137720</v>
      </c>
      <c r="Q185" s="255">
        <f t="shared" si="286"/>
        <v>122610</v>
      </c>
      <c r="R185" s="255"/>
      <c r="S185" s="245">
        <f>S186+S192+S193</f>
        <v>95000</v>
      </c>
      <c r="T185" s="245">
        <f t="shared" ref="T185:W185" si="287">T186+T192+T193</f>
        <v>0</v>
      </c>
      <c r="U185" s="245">
        <f t="shared" si="287"/>
        <v>0</v>
      </c>
      <c r="V185" s="245">
        <f t="shared" si="287"/>
        <v>95000</v>
      </c>
      <c r="W185" s="245">
        <f t="shared" si="287"/>
        <v>0</v>
      </c>
      <c r="X185" s="256">
        <f t="shared" si="229"/>
        <v>0</v>
      </c>
      <c r="Y185" s="245">
        <f>Y186+Y192+Y193</f>
        <v>95000</v>
      </c>
      <c r="Z185" s="245">
        <f t="shared" ref="Z185:AC185" si="288">Z186+Z192+Z193</f>
        <v>0</v>
      </c>
      <c r="AA185" s="245">
        <f t="shared" si="288"/>
        <v>0</v>
      </c>
      <c r="AB185" s="245">
        <f t="shared" si="288"/>
        <v>95000</v>
      </c>
      <c r="AC185" s="245">
        <f t="shared" si="288"/>
        <v>0</v>
      </c>
      <c r="AD185" s="247">
        <v>44960</v>
      </c>
      <c r="AE185" s="247">
        <v>0</v>
      </c>
      <c r="AF185" s="247">
        <v>0</v>
      </c>
      <c r="AG185" s="247">
        <v>44960</v>
      </c>
      <c r="AH185" s="247">
        <v>0</v>
      </c>
      <c r="AI185" s="245">
        <f>AI186+AI192+AI193</f>
        <v>15844</v>
      </c>
      <c r="AJ185" s="245">
        <f t="shared" ref="AJ185:AM185" si="289">AJ186+AJ192+AJ193</f>
        <v>0</v>
      </c>
      <c r="AK185" s="245">
        <f t="shared" si="289"/>
        <v>0</v>
      </c>
      <c r="AL185" s="245">
        <f t="shared" si="289"/>
        <v>15844</v>
      </c>
      <c r="AM185" s="245">
        <f t="shared" si="289"/>
        <v>0</v>
      </c>
      <c r="AN185" s="245">
        <f>AN186+AN192+AN193</f>
        <v>36663</v>
      </c>
      <c r="AO185" s="245">
        <f t="shared" ref="AO185:AR185" si="290">AO186+AO192+AO193</f>
        <v>0</v>
      </c>
      <c r="AP185" s="245">
        <f t="shared" si="290"/>
        <v>0</v>
      </c>
      <c r="AQ185" s="245">
        <f t="shared" si="290"/>
        <v>36663</v>
      </c>
      <c r="AR185" s="245">
        <f t="shared" si="290"/>
        <v>0</v>
      </c>
      <c r="AS185" s="242"/>
      <c r="AT185" s="260"/>
      <c r="AU185" s="279"/>
      <c r="AV185" s="324"/>
      <c r="AW185" s="324"/>
      <c r="AX185" s="324"/>
    </row>
    <row r="186" spans="1:50" ht="45" customHeight="1" x14ac:dyDescent="0.25">
      <c r="A186" s="243">
        <v>1</v>
      </c>
      <c r="B186" s="114" t="s">
        <v>800</v>
      </c>
      <c r="C186" s="243"/>
      <c r="D186" s="243"/>
      <c r="E186" s="295"/>
      <c r="F186" s="243"/>
      <c r="G186" s="243"/>
      <c r="H186" s="243"/>
      <c r="I186" s="243"/>
      <c r="J186" s="243"/>
      <c r="K186" s="243"/>
      <c r="L186" s="244">
        <f t="shared" ref="L186:Q186" si="291">L188+L189+L190+L191</f>
        <v>73500</v>
      </c>
      <c r="M186" s="244"/>
      <c r="N186" s="244"/>
      <c r="O186" s="244">
        <f t="shared" si="291"/>
        <v>30000</v>
      </c>
      <c r="P186" s="244">
        <f t="shared" si="291"/>
        <v>30000</v>
      </c>
      <c r="Q186" s="244">
        <f t="shared" si="291"/>
        <v>15000</v>
      </c>
      <c r="R186" s="244"/>
      <c r="S186" s="276">
        <f>S188+S189+S190+S191</f>
        <v>15000</v>
      </c>
      <c r="T186" s="276">
        <f t="shared" ref="T186:W186" si="292">T188+T189+T190+T191</f>
        <v>0</v>
      </c>
      <c r="U186" s="276">
        <f t="shared" si="292"/>
        <v>0</v>
      </c>
      <c r="V186" s="276">
        <f t="shared" si="292"/>
        <v>15000</v>
      </c>
      <c r="W186" s="276">
        <f t="shared" si="292"/>
        <v>0</v>
      </c>
      <c r="X186" s="256">
        <f t="shared" si="229"/>
        <v>0</v>
      </c>
      <c r="Y186" s="276">
        <f>Y188+Y189+Y190+Y191</f>
        <v>15000</v>
      </c>
      <c r="Z186" s="276">
        <f t="shared" ref="Z186:AC186" si="293">Z188+Z189+Z190+Z191</f>
        <v>0</v>
      </c>
      <c r="AA186" s="276">
        <f t="shared" si="293"/>
        <v>0</v>
      </c>
      <c r="AB186" s="276">
        <f t="shared" si="293"/>
        <v>15000</v>
      </c>
      <c r="AC186" s="276">
        <f t="shared" si="293"/>
        <v>0</v>
      </c>
      <c r="AD186" s="277">
        <v>1735</v>
      </c>
      <c r="AE186" s="277">
        <v>0</v>
      </c>
      <c r="AF186" s="277">
        <v>0</v>
      </c>
      <c r="AG186" s="277">
        <v>1735</v>
      </c>
      <c r="AH186" s="277">
        <v>0</v>
      </c>
      <c r="AI186" s="276">
        <f>AI188+AI189+AI190+AI191</f>
        <v>2768</v>
      </c>
      <c r="AJ186" s="276">
        <f t="shared" ref="AJ186:AM186" si="294">AJ188+AJ189+AJ190+AJ191</f>
        <v>0</v>
      </c>
      <c r="AK186" s="276">
        <f t="shared" si="294"/>
        <v>0</v>
      </c>
      <c r="AL186" s="276">
        <f t="shared" si="294"/>
        <v>2768</v>
      </c>
      <c r="AM186" s="276">
        <f t="shared" si="294"/>
        <v>0</v>
      </c>
      <c r="AN186" s="276">
        <f>AN188+AN189+AN190+AN191</f>
        <v>0</v>
      </c>
      <c r="AO186" s="276">
        <f t="shared" ref="AO186:AR186" si="295">AO188+AO189+AO190+AO191</f>
        <v>0</v>
      </c>
      <c r="AP186" s="276">
        <f t="shared" si="295"/>
        <v>0</v>
      </c>
      <c r="AQ186" s="276">
        <f t="shared" si="295"/>
        <v>0</v>
      </c>
      <c r="AR186" s="276">
        <f t="shared" si="295"/>
        <v>0</v>
      </c>
      <c r="AS186" s="243"/>
      <c r="AU186" s="279"/>
    </row>
    <row r="187" spans="1:50" ht="30" customHeight="1" x14ac:dyDescent="0.25">
      <c r="A187" s="243"/>
      <c r="B187" s="326" t="s">
        <v>22</v>
      </c>
      <c r="C187" s="113"/>
      <c r="D187" s="243"/>
      <c r="E187" s="295"/>
      <c r="F187" s="243"/>
      <c r="G187" s="243"/>
      <c r="H187" s="243"/>
      <c r="I187" s="243"/>
      <c r="J187" s="243"/>
      <c r="K187" s="243"/>
      <c r="L187" s="244"/>
      <c r="M187" s="244"/>
      <c r="N187" s="244"/>
      <c r="O187" s="244"/>
      <c r="P187" s="244"/>
      <c r="Q187" s="244"/>
      <c r="R187" s="244"/>
      <c r="S187" s="276">
        <f t="shared" ref="S187:S193" si="296">T187+U187+V187+W187</f>
        <v>0</v>
      </c>
      <c r="T187" s="276"/>
      <c r="U187" s="276"/>
      <c r="V187" s="276"/>
      <c r="W187" s="276"/>
      <c r="X187" s="256">
        <f t="shared" si="229"/>
        <v>0</v>
      </c>
      <c r="Y187" s="276">
        <f t="shared" ref="Y187:Y193" si="297">Z187+AA187+AB187+AC187</f>
        <v>0</v>
      </c>
      <c r="Z187" s="276"/>
      <c r="AA187" s="276"/>
      <c r="AB187" s="276"/>
      <c r="AC187" s="276"/>
      <c r="AD187" s="277">
        <v>0</v>
      </c>
      <c r="AE187" s="277"/>
      <c r="AF187" s="277"/>
      <c r="AG187" s="277"/>
      <c r="AH187" s="277"/>
      <c r="AI187" s="276">
        <f t="shared" ref="AI187:AI193" si="298">AJ187+AK187+AL187+AM187</f>
        <v>0</v>
      </c>
      <c r="AJ187" s="276"/>
      <c r="AK187" s="276"/>
      <c r="AL187" s="276"/>
      <c r="AM187" s="276"/>
      <c r="AN187" s="276">
        <f t="shared" ref="AN187:AN193" si="299">AO187+AP187+AQ187+AR187</f>
        <v>0</v>
      </c>
      <c r="AO187" s="276"/>
      <c r="AP187" s="276"/>
      <c r="AQ187" s="276"/>
      <c r="AR187" s="276"/>
      <c r="AS187" s="243"/>
      <c r="AU187" s="279"/>
    </row>
    <row r="188" spans="1:50" s="331" customFormat="1" ht="60.75" customHeight="1" x14ac:dyDescent="0.25">
      <c r="A188" s="267" t="s">
        <v>801</v>
      </c>
      <c r="B188" s="326" t="s">
        <v>802</v>
      </c>
      <c r="C188" s="327"/>
      <c r="D188" s="267"/>
      <c r="E188" s="328"/>
      <c r="F188" s="267"/>
      <c r="G188" s="267"/>
      <c r="H188" s="267"/>
      <c r="I188" s="267"/>
      <c r="J188" s="267"/>
      <c r="K188" s="267"/>
      <c r="L188" s="244"/>
      <c r="M188" s="244"/>
      <c r="N188" s="244"/>
      <c r="O188" s="244"/>
      <c r="P188" s="244"/>
      <c r="Q188" s="244"/>
      <c r="R188" s="244"/>
      <c r="S188" s="276">
        <f t="shared" si="296"/>
        <v>0</v>
      </c>
      <c r="T188" s="276"/>
      <c r="U188" s="276"/>
      <c r="V188" s="276">
        <v>0</v>
      </c>
      <c r="W188" s="276"/>
      <c r="X188" s="256">
        <f t="shared" si="229"/>
        <v>0</v>
      </c>
      <c r="Y188" s="276">
        <f t="shared" si="297"/>
        <v>0</v>
      </c>
      <c r="Z188" s="276"/>
      <c r="AA188" s="276"/>
      <c r="AB188" s="276">
        <v>0</v>
      </c>
      <c r="AC188" s="276"/>
      <c r="AD188" s="277">
        <v>0</v>
      </c>
      <c r="AE188" s="277"/>
      <c r="AF188" s="277"/>
      <c r="AG188" s="277">
        <v>0</v>
      </c>
      <c r="AH188" s="277"/>
      <c r="AI188" s="276">
        <f t="shared" si="298"/>
        <v>0</v>
      </c>
      <c r="AJ188" s="276"/>
      <c r="AK188" s="276"/>
      <c r="AL188" s="276">
        <v>0</v>
      </c>
      <c r="AM188" s="276"/>
      <c r="AN188" s="276">
        <f t="shared" si="299"/>
        <v>0</v>
      </c>
      <c r="AO188" s="276"/>
      <c r="AP188" s="276"/>
      <c r="AQ188" s="276">
        <v>0</v>
      </c>
      <c r="AR188" s="276"/>
      <c r="AS188" s="243"/>
      <c r="AT188" s="329"/>
      <c r="AU188" s="279"/>
      <c r="AV188" s="330"/>
      <c r="AW188" s="330"/>
      <c r="AX188" s="330"/>
    </row>
    <row r="189" spans="1:50" s="331" customFormat="1" ht="41.25" customHeight="1" x14ac:dyDescent="0.25">
      <c r="A189" s="267" t="s">
        <v>803</v>
      </c>
      <c r="B189" s="326" t="s">
        <v>804</v>
      </c>
      <c r="C189" s="327"/>
      <c r="D189" s="267"/>
      <c r="E189" s="328"/>
      <c r="F189" s="267"/>
      <c r="G189" s="267"/>
      <c r="H189" s="267"/>
      <c r="I189" s="267"/>
      <c r="J189" s="267"/>
      <c r="K189" s="267"/>
      <c r="L189" s="244"/>
      <c r="M189" s="244"/>
      <c r="N189" s="244"/>
      <c r="O189" s="244"/>
      <c r="P189" s="244"/>
      <c r="Q189" s="244"/>
      <c r="R189" s="244"/>
      <c r="S189" s="276">
        <f t="shared" si="296"/>
        <v>0</v>
      </c>
      <c r="T189" s="276"/>
      <c r="U189" s="276"/>
      <c r="V189" s="276"/>
      <c r="W189" s="276"/>
      <c r="X189" s="256">
        <f t="shared" si="229"/>
        <v>0</v>
      </c>
      <c r="Y189" s="276">
        <f t="shared" si="297"/>
        <v>0</v>
      </c>
      <c r="Z189" s="276"/>
      <c r="AA189" s="276"/>
      <c r="AB189" s="276"/>
      <c r="AC189" s="276"/>
      <c r="AD189" s="277">
        <v>0</v>
      </c>
      <c r="AE189" s="277"/>
      <c r="AF189" s="277"/>
      <c r="AG189" s="277"/>
      <c r="AH189" s="277"/>
      <c r="AI189" s="276">
        <f t="shared" si="298"/>
        <v>0</v>
      </c>
      <c r="AJ189" s="276"/>
      <c r="AK189" s="276"/>
      <c r="AL189" s="276"/>
      <c r="AM189" s="276"/>
      <c r="AN189" s="276">
        <f t="shared" si="299"/>
        <v>0</v>
      </c>
      <c r="AO189" s="276"/>
      <c r="AP189" s="276"/>
      <c r="AQ189" s="276"/>
      <c r="AR189" s="276"/>
      <c r="AS189" s="243"/>
      <c r="AT189" s="329"/>
      <c r="AU189" s="279"/>
      <c r="AV189" s="330"/>
      <c r="AW189" s="330"/>
      <c r="AX189" s="330"/>
    </row>
    <row r="190" spans="1:50" s="331" customFormat="1" ht="63" customHeight="1" x14ac:dyDescent="0.25">
      <c r="A190" s="267" t="s">
        <v>805</v>
      </c>
      <c r="B190" s="326" t="s">
        <v>806</v>
      </c>
      <c r="C190" s="327"/>
      <c r="D190" s="267"/>
      <c r="E190" s="328"/>
      <c r="F190" s="267"/>
      <c r="G190" s="267"/>
      <c r="H190" s="267"/>
      <c r="I190" s="267"/>
      <c r="J190" s="267"/>
      <c r="K190" s="267"/>
      <c r="L190" s="244">
        <v>45000</v>
      </c>
      <c r="M190" s="244"/>
      <c r="N190" s="244"/>
      <c r="O190" s="244">
        <v>30000</v>
      </c>
      <c r="P190" s="244">
        <v>30000</v>
      </c>
      <c r="Q190" s="244">
        <v>15000</v>
      </c>
      <c r="R190" s="244"/>
      <c r="S190" s="276">
        <f t="shared" si="296"/>
        <v>15000</v>
      </c>
      <c r="T190" s="276"/>
      <c r="U190" s="276"/>
      <c r="V190" s="276">
        <v>15000</v>
      </c>
      <c r="W190" s="276"/>
      <c r="X190" s="256">
        <f t="shared" si="229"/>
        <v>0</v>
      </c>
      <c r="Y190" s="276">
        <f t="shared" si="297"/>
        <v>15000</v>
      </c>
      <c r="Z190" s="276"/>
      <c r="AA190" s="276"/>
      <c r="AB190" s="276">
        <v>15000</v>
      </c>
      <c r="AC190" s="276"/>
      <c r="AD190" s="277">
        <v>1735</v>
      </c>
      <c r="AE190" s="277"/>
      <c r="AF190" s="277"/>
      <c r="AG190" s="277">
        <v>1735</v>
      </c>
      <c r="AH190" s="277"/>
      <c r="AI190" s="276">
        <f t="shared" si="298"/>
        <v>2768</v>
      </c>
      <c r="AJ190" s="276"/>
      <c r="AK190" s="276"/>
      <c r="AL190" s="276">
        <v>2768</v>
      </c>
      <c r="AM190" s="276"/>
      <c r="AN190" s="276">
        <f t="shared" si="299"/>
        <v>0</v>
      </c>
      <c r="AO190" s="276"/>
      <c r="AP190" s="276"/>
      <c r="AQ190" s="276">
        <v>0</v>
      </c>
      <c r="AR190" s="276"/>
      <c r="AS190" s="56"/>
      <c r="AT190" s="333"/>
      <c r="AU190" s="279"/>
      <c r="AV190" s="330"/>
      <c r="AW190" s="330"/>
      <c r="AX190" s="330"/>
    </row>
    <row r="191" spans="1:50" s="331" customFormat="1" ht="41.25" customHeight="1" x14ac:dyDescent="0.25">
      <c r="A191" s="267" t="s">
        <v>807</v>
      </c>
      <c r="B191" s="326" t="s">
        <v>808</v>
      </c>
      <c r="C191" s="327"/>
      <c r="D191" s="267"/>
      <c r="E191" s="328"/>
      <c r="F191" s="267"/>
      <c r="G191" s="267"/>
      <c r="H191" s="267"/>
      <c r="I191" s="267"/>
      <c r="J191" s="267"/>
      <c r="K191" s="267"/>
      <c r="L191" s="244">
        <v>28500</v>
      </c>
      <c r="M191" s="244"/>
      <c r="N191" s="244"/>
      <c r="O191" s="244"/>
      <c r="P191" s="244"/>
      <c r="Q191" s="244"/>
      <c r="R191" s="244"/>
      <c r="S191" s="276">
        <f t="shared" si="296"/>
        <v>0</v>
      </c>
      <c r="T191" s="276"/>
      <c r="U191" s="276"/>
      <c r="V191" s="276"/>
      <c r="W191" s="276"/>
      <c r="X191" s="256">
        <f t="shared" si="229"/>
        <v>0</v>
      </c>
      <c r="Y191" s="276">
        <f t="shared" si="297"/>
        <v>0</v>
      </c>
      <c r="Z191" s="276"/>
      <c r="AA191" s="276"/>
      <c r="AB191" s="276"/>
      <c r="AC191" s="276"/>
      <c r="AD191" s="277">
        <v>0</v>
      </c>
      <c r="AE191" s="277"/>
      <c r="AF191" s="277"/>
      <c r="AG191" s="277"/>
      <c r="AH191" s="277"/>
      <c r="AI191" s="276">
        <f t="shared" si="298"/>
        <v>0</v>
      </c>
      <c r="AJ191" s="276"/>
      <c r="AK191" s="276"/>
      <c r="AL191" s="276"/>
      <c r="AM191" s="276"/>
      <c r="AN191" s="276">
        <f t="shared" si="299"/>
        <v>0</v>
      </c>
      <c r="AO191" s="276"/>
      <c r="AP191" s="276"/>
      <c r="AQ191" s="276"/>
      <c r="AR191" s="276"/>
      <c r="AS191" s="243"/>
      <c r="AT191" s="329"/>
      <c r="AU191" s="279"/>
      <c r="AV191" s="330"/>
      <c r="AW191" s="330"/>
      <c r="AX191" s="330"/>
    </row>
    <row r="192" spans="1:50" ht="48.75" customHeight="1" x14ac:dyDescent="0.25">
      <c r="A192" s="243">
        <v>2</v>
      </c>
      <c r="B192" s="114" t="s">
        <v>811</v>
      </c>
      <c r="C192" s="113"/>
      <c r="D192" s="243"/>
      <c r="E192" s="295"/>
      <c r="F192" s="243"/>
      <c r="G192" s="243"/>
      <c r="H192" s="243"/>
      <c r="I192" s="243"/>
      <c r="J192" s="243"/>
      <c r="K192" s="243"/>
      <c r="L192" s="244">
        <v>200000</v>
      </c>
      <c r="M192" s="244"/>
      <c r="N192" s="244"/>
      <c r="O192" s="244"/>
      <c r="P192" s="244">
        <v>76000</v>
      </c>
      <c r="Q192" s="244">
        <v>77610</v>
      </c>
      <c r="R192" s="244"/>
      <c r="S192" s="276">
        <f t="shared" si="296"/>
        <v>50000</v>
      </c>
      <c r="T192" s="276"/>
      <c r="U192" s="276"/>
      <c r="V192" s="276">
        <v>50000</v>
      </c>
      <c r="W192" s="276"/>
      <c r="X192" s="256">
        <f t="shared" si="229"/>
        <v>0</v>
      </c>
      <c r="Y192" s="276">
        <f t="shared" si="297"/>
        <v>50000</v>
      </c>
      <c r="Z192" s="276"/>
      <c r="AA192" s="276"/>
      <c r="AB192" s="276">
        <v>50000</v>
      </c>
      <c r="AC192" s="276"/>
      <c r="AD192" s="277">
        <v>40238</v>
      </c>
      <c r="AE192" s="277"/>
      <c r="AF192" s="277"/>
      <c r="AG192" s="277">
        <v>40238</v>
      </c>
      <c r="AH192" s="277"/>
      <c r="AI192" s="276">
        <f t="shared" si="298"/>
        <v>6302</v>
      </c>
      <c r="AJ192" s="276"/>
      <c r="AK192" s="276"/>
      <c r="AL192" s="276">
        <v>6302</v>
      </c>
      <c r="AM192" s="276"/>
      <c r="AN192" s="276">
        <f t="shared" si="299"/>
        <v>33675</v>
      </c>
      <c r="AO192" s="276"/>
      <c r="AP192" s="276"/>
      <c r="AQ192" s="276">
        <v>33675</v>
      </c>
      <c r="AR192" s="276"/>
      <c r="AS192" s="243"/>
      <c r="AU192" s="279"/>
    </row>
    <row r="193" spans="1:50" ht="39.75" customHeight="1" x14ac:dyDescent="0.25">
      <c r="A193" s="243">
        <v>3</v>
      </c>
      <c r="B193" s="114" t="s">
        <v>812</v>
      </c>
      <c r="C193" s="113"/>
      <c r="D193" s="243"/>
      <c r="E193" s="295"/>
      <c r="F193" s="243"/>
      <c r="G193" s="243"/>
      <c r="H193" s="243"/>
      <c r="I193" s="243"/>
      <c r="J193" s="243"/>
      <c r="K193" s="243"/>
      <c r="L193" s="244">
        <v>150000</v>
      </c>
      <c r="M193" s="244"/>
      <c r="N193" s="244"/>
      <c r="O193" s="244"/>
      <c r="P193" s="244">
        <v>31720</v>
      </c>
      <c r="Q193" s="244">
        <v>30000</v>
      </c>
      <c r="R193" s="244"/>
      <c r="S193" s="276">
        <f t="shared" si="296"/>
        <v>30000</v>
      </c>
      <c r="T193" s="276"/>
      <c r="U193" s="276"/>
      <c r="V193" s="276">
        <v>30000</v>
      </c>
      <c r="W193" s="276"/>
      <c r="X193" s="256">
        <f t="shared" si="229"/>
        <v>0</v>
      </c>
      <c r="Y193" s="276">
        <f t="shared" si="297"/>
        <v>30000</v>
      </c>
      <c r="Z193" s="276"/>
      <c r="AA193" s="276"/>
      <c r="AB193" s="276">
        <v>30000</v>
      </c>
      <c r="AC193" s="276"/>
      <c r="AD193" s="277">
        <v>2987</v>
      </c>
      <c r="AE193" s="277"/>
      <c r="AF193" s="277"/>
      <c r="AG193" s="277">
        <v>2987</v>
      </c>
      <c r="AH193" s="277"/>
      <c r="AI193" s="276">
        <f t="shared" si="298"/>
        <v>6774</v>
      </c>
      <c r="AJ193" s="276"/>
      <c r="AK193" s="276"/>
      <c r="AL193" s="276">
        <v>6774</v>
      </c>
      <c r="AM193" s="276"/>
      <c r="AN193" s="276">
        <f t="shared" si="299"/>
        <v>2988</v>
      </c>
      <c r="AO193" s="276"/>
      <c r="AP193" s="276"/>
      <c r="AQ193" s="276">
        <v>2988</v>
      </c>
      <c r="AR193" s="276"/>
      <c r="AS193" s="243"/>
      <c r="AU193" s="279"/>
    </row>
    <row r="194" spans="1:50" s="325" customFormat="1" ht="39.75" customHeight="1" x14ac:dyDescent="0.25">
      <c r="A194" s="242" t="s">
        <v>61</v>
      </c>
      <c r="B194" s="332" t="s">
        <v>816</v>
      </c>
      <c r="C194" s="242"/>
      <c r="D194" s="242"/>
      <c r="E194" s="323"/>
      <c r="F194" s="242"/>
      <c r="G194" s="242"/>
      <c r="H194" s="242"/>
      <c r="I194" s="242"/>
      <c r="J194" s="242"/>
      <c r="K194" s="242"/>
      <c r="L194" s="255">
        <f t="shared" ref="L194" si="300">L195+L201+L202</f>
        <v>781250</v>
      </c>
      <c r="M194" s="255"/>
      <c r="N194" s="255"/>
      <c r="O194" s="245">
        <f t="shared" ref="O194:Q194" si="301">O195+O201+O202</f>
        <v>0</v>
      </c>
      <c r="P194" s="255">
        <f t="shared" si="301"/>
        <v>192960</v>
      </c>
      <c r="Q194" s="255">
        <f t="shared" si="301"/>
        <v>253247</v>
      </c>
      <c r="R194" s="255"/>
      <c r="S194" s="245">
        <f>S195+S201+S202</f>
        <v>214250</v>
      </c>
      <c r="T194" s="245">
        <f t="shared" ref="T194:W194" si="302">T195+T201+T202</f>
        <v>0</v>
      </c>
      <c r="U194" s="245">
        <f t="shared" si="302"/>
        <v>0</v>
      </c>
      <c r="V194" s="245">
        <f t="shared" si="302"/>
        <v>214250</v>
      </c>
      <c r="W194" s="245">
        <f t="shared" si="302"/>
        <v>0</v>
      </c>
      <c r="X194" s="256">
        <f t="shared" si="229"/>
        <v>0</v>
      </c>
      <c r="Y194" s="245">
        <f>Y195+Y201+Y202</f>
        <v>214250</v>
      </c>
      <c r="Z194" s="245">
        <f t="shared" ref="Z194:AC194" si="303">Z195+Z201+Z202</f>
        <v>0</v>
      </c>
      <c r="AA194" s="245">
        <f t="shared" si="303"/>
        <v>0</v>
      </c>
      <c r="AB194" s="245">
        <f t="shared" si="303"/>
        <v>214250</v>
      </c>
      <c r="AC194" s="245">
        <f t="shared" si="303"/>
        <v>0</v>
      </c>
      <c r="AD194" s="247">
        <v>27664</v>
      </c>
      <c r="AE194" s="247">
        <v>0</v>
      </c>
      <c r="AF194" s="247">
        <v>0</v>
      </c>
      <c r="AG194" s="247">
        <v>27664</v>
      </c>
      <c r="AH194" s="247">
        <v>0</v>
      </c>
      <c r="AI194" s="245">
        <f>AI195+AI201+AI202</f>
        <v>21880</v>
      </c>
      <c r="AJ194" s="245">
        <f t="shared" ref="AJ194:AM194" si="304">AJ195+AJ201+AJ202</f>
        <v>0</v>
      </c>
      <c r="AK194" s="245">
        <f t="shared" si="304"/>
        <v>0</v>
      </c>
      <c r="AL194" s="245">
        <f t="shared" si="304"/>
        <v>21880</v>
      </c>
      <c r="AM194" s="245">
        <f t="shared" si="304"/>
        <v>0</v>
      </c>
      <c r="AN194" s="245">
        <f>AN195+AN201+AN202</f>
        <v>25678</v>
      </c>
      <c r="AO194" s="245">
        <f t="shared" ref="AO194:AR194" si="305">AO195+AO201+AO202</f>
        <v>0</v>
      </c>
      <c r="AP194" s="245">
        <f t="shared" si="305"/>
        <v>0</v>
      </c>
      <c r="AQ194" s="245">
        <f t="shared" si="305"/>
        <v>25678</v>
      </c>
      <c r="AR194" s="245">
        <f t="shared" si="305"/>
        <v>0</v>
      </c>
      <c r="AS194" s="242"/>
      <c r="AT194" s="260"/>
      <c r="AU194" s="279"/>
      <c r="AV194" s="324"/>
      <c r="AW194" s="324"/>
      <c r="AX194" s="324"/>
    </row>
    <row r="195" spans="1:50" ht="52.5" customHeight="1" x14ac:dyDescent="0.25">
      <c r="A195" s="243">
        <v>1</v>
      </c>
      <c r="B195" s="114" t="s">
        <v>800</v>
      </c>
      <c r="C195" s="243"/>
      <c r="D195" s="243"/>
      <c r="E195" s="295"/>
      <c r="F195" s="243"/>
      <c r="G195" s="243"/>
      <c r="H195" s="243"/>
      <c r="I195" s="243"/>
      <c r="J195" s="243"/>
      <c r="K195" s="243"/>
      <c r="L195" s="244">
        <f t="shared" ref="L195:Q195" si="306">L197+L198+L199+L200</f>
        <v>544250</v>
      </c>
      <c r="M195" s="244"/>
      <c r="N195" s="244"/>
      <c r="O195" s="276">
        <f t="shared" si="306"/>
        <v>0</v>
      </c>
      <c r="P195" s="244">
        <f t="shared" si="306"/>
        <v>145000</v>
      </c>
      <c r="Q195" s="244">
        <f t="shared" si="306"/>
        <v>174250</v>
      </c>
      <c r="R195" s="244"/>
      <c r="S195" s="276">
        <f>S197+S198+S199+S200</f>
        <v>159250</v>
      </c>
      <c r="T195" s="276">
        <f t="shared" ref="T195:W195" si="307">T197+T198+T199+T200</f>
        <v>0</v>
      </c>
      <c r="U195" s="276">
        <f t="shared" si="307"/>
        <v>0</v>
      </c>
      <c r="V195" s="276">
        <f t="shared" si="307"/>
        <v>159250</v>
      </c>
      <c r="W195" s="276">
        <f t="shared" si="307"/>
        <v>0</v>
      </c>
      <c r="X195" s="256">
        <f t="shared" si="229"/>
        <v>0</v>
      </c>
      <c r="Y195" s="276">
        <f>Y197+Y198+Y199+Y200</f>
        <v>159250</v>
      </c>
      <c r="Z195" s="276">
        <f t="shared" ref="Z195:AC195" si="308">Z197+Z198+Z199+Z200</f>
        <v>0</v>
      </c>
      <c r="AA195" s="276">
        <f t="shared" si="308"/>
        <v>0</v>
      </c>
      <c r="AB195" s="276">
        <f t="shared" si="308"/>
        <v>159250</v>
      </c>
      <c r="AC195" s="276">
        <f t="shared" si="308"/>
        <v>0</v>
      </c>
      <c r="AD195" s="277">
        <v>15472</v>
      </c>
      <c r="AE195" s="277">
        <v>0</v>
      </c>
      <c r="AF195" s="277">
        <v>0</v>
      </c>
      <c r="AG195" s="277">
        <v>15472</v>
      </c>
      <c r="AH195" s="277">
        <v>0</v>
      </c>
      <c r="AI195" s="276">
        <f>AI197+AI198+AI199+AI200</f>
        <v>12480</v>
      </c>
      <c r="AJ195" s="276">
        <f t="shared" ref="AJ195:AM195" si="309">AJ197+AJ198+AJ199+AJ200</f>
        <v>0</v>
      </c>
      <c r="AK195" s="276">
        <f t="shared" si="309"/>
        <v>0</v>
      </c>
      <c r="AL195" s="276">
        <f t="shared" si="309"/>
        <v>12480</v>
      </c>
      <c r="AM195" s="276">
        <f t="shared" si="309"/>
        <v>0</v>
      </c>
      <c r="AN195" s="276">
        <f>AN197+AN198+AN199+AN200</f>
        <v>13278</v>
      </c>
      <c r="AO195" s="276">
        <f t="shared" ref="AO195:AR195" si="310">AO197+AO198+AO199+AO200</f>
        <v>0</v>
      </c>
      <c r="AP195" s="276">
        <f t="shared" si="310"/>
        <v>0</v>
      </c>
      <c r="AQ195" s="276">
        <f t="shared" si="310"/>
        <v>13278</v>
      </c>
      <c r="AR195" s="276">
        <f t="shared" si="310"/>
        <v>0</v>
      </c>
      <c r="AS195" s="243"/>
      <c r="AU195" s="279"/>
    </row>
    <row r="196" spans="1:50" ht="27.75" customHeight="1" x14ac:dyDescent="0.25">
      <c r="A196" s="243"/>
      <c r="B196" s="326" t="s">
        <v>22</v>
      </c>
      <c r="C196" s="113"/>
      <c r="D196" s="243"/>
      <c r="E196" s="295"/>
      <c r="F196" s="243"/>
      <c r="G196" s="243"/>
      <c r="H196" s="243"/>
      <c r="I196" s="243"/>
      <c r="J196" s="243"/>
      <c r="K196" s="243"/>
      <c r="L196" s="244"/>
      <c r="M196" s="244"/>
      <c r="N196" s="244"/>
      <c r="O196" s="244"/>
      <c r="P196" s="244"/>
      <c r="Q196" s="244"/>
      <c r="R196" s="244"/>
      <c r="S196" s="276">
        <f t="shared" ref="S196:S202" si="311">T196+U196+V196+W196</f>
        <v>0</v>
      </c>
      <c r="T196" s="276"/>
      <c r="U196" s="276"/>
      <c r="V196" s="276"/>
      <c r="W196" s="276"/>
      <c r="X196" s="256">
        <f t="shared" si="229"/>
        <v>0</v>
      </c>
      <c r="Y196" s="276">
        <f t="shared" ref="Y196:Y202" si="312">Z196+AA196+AB196+AC196</f>
        <v>0</v>
      </c>
      <c r="Z196" s="276"/>
      <c r="AA196" s="276"/>
      <c r="AB196" s="276"/>
      <c r="AC196" s="276"/>
      <c r="AD196" s="277">
        <v>0</v>
      </c>
      <c r="AE196" s="277"/>
      <c r="AF196" s="277"/>
      <c r="AG196" s="277"/>
      <c r="AH196" s="277"/>
      <c r="AI196" s="276">
        <f t="shared" ref="AI196:AI202" si="313">AJ196+AK196+AL196+AM196</f>
        <v>0</v>
      </c>
      <c r="AJ196" s="276"/>
      <c r="AK196" s="276"/>
      <c r="AL196" s="276"/>
      <c r="AM196" s="276"/>
      <c r="AN196" s="276">
        <f t="shared" ref="AN196:AN202" si="314">AO196+AP196+AQ196+AR196</f>
        <v>0</v>
      </c>
      <c r="AO196" s="276"/>
      <c r="AP196" s="276"/>
      <c r="AQ196" s="276"/>
      <c r="AR196" s="276"/>
      <c r="AS196" s="243"/>
      <c r="AU196" s="279"/>
    </row>
    <row r="197" spans="1:50" s="331" customFormat="1" ht="54" customHeight="1" x14ac:dyDescent="0.25">
      <c r="A197" s="267" t="s">
        <v>801</v>
      </c>
      <c r="B197" s="326" t="s">
        <v>802</v>
      </c>
      <c r="C197" s="327"/>
      <c r="D197" s="267"/>
      <c r="E197" s="328"/>
      <c r="F197" s="267"/>
      <c r="G197" s="267"/>
      <c r="H197" s="267"/>
      <c r="I197" s="267"/>
      <c r="J197" s="267"/>
      <c r="K197" s="267"/>
      <c r="L197" s="244">
        <v>455000</v>
      </c>
      <c r="M197" s="244"/>
      <c r="N197" s="244"/>
      <c r="O197" s="244"/>
      <c r="P197" s="244">
        <v>130000</v>
      </c>
      <c r="Q197" s="244">
        <v>130000</v>
      </c>
      <c r="R197" s="244"/>
      <c r="S197" s="276">
        <f t="shared" si="311"/>
        <v>130000</v>
      </c>
      <c r="T197" s="276"/>
      <c r="U197" s="276"/>
      <c r="V197" s="276">
        <v>130000</v>
      </c>
      <c r="W197" s="276"/>
      <c r="X197" s="256">
        <f t="shared" si="229"/>
        <v>0</v>
      </c>
      <c r="Y197" s="276">
        <f t="shared" si="312"/>
        <v>130000</v>
      </c>
      <c r="Z197" s="276"/>
      <c r="AA197" s="276"/>
      <c r="AB197" s="276">
        <v>130000</v>
      </c>
      <c r="AC197" s="276"/>
      <c r="AD197" s="277">
        <v>11948</v>
      </c>
      <c r="AE197" s="277"/>
      <c r="AF197" s="277"/>
      <c r="AG197" s="277">
        <v>11948</v>
      </c>
      <c r="AH197" s="277"/>
      <c r="AI197" s="276">
        <f t="shared" si="313"/>
        <v>10707</v>
      </c>
      <c r="AJ197" s="276"/>
      <c r="AK197" s="276"/>
      <c r="AL197" s="276">
        <v>10707</v>
      </c>
      <c r="AM197" s="276"/>
      <c r="AN197" s="276">
        <f t="shared" si="314"/>
        <v>11505</v>
      </c>
      <c r="AO197" s="276"/>
      <c r="AP197" s="276"/>
      <c r="AQ197" s="276">
        <v>11505</v>
      </c>
      <c r="AR197" s="276"/>
      <c r="AS197" s="243"/>
      <c r="AT197" s="329"/>
      <c r="AU197" s="279"/>
      <c r="AV197" s="330"/>
      <c r="AW197" s="330"/>
      <c r="AX197" s="330"/>
    </row>
    <row r="198" spans="1:50" s="331" customFormat="1" x14ac:dyDescent="0.25">
      <c r="A198" s="267" t="s">
        <v>803</v>
      </c>
      <c r="B198" s="326" t="s">
        <v>804</v>
      </c>
      <c r="C198" s="327"/>
      <c r="D198" s="267"/>
      <c r="E198" s="328"/>
      <c r="F198" s="267"/>
      <c r="G198" s="267"/>
      <c r="H198" s="267"/>
      <c r="I198" s="267"/>
      <c r="J198" s="267"/>
      <c r="K198" s="267"/>
      <c r="L198" s="244">
        <v>15000</v>
      </c>
      <c r="M198" s="244"/>
      <c r="N198" s="244"/>
      <c r="O198" s="244"/>
      <c r="P198" s="244"/>
      <c r="Q198" s="244">
        <v>15000</v>
      </c>
      <c r="R198" s="244"/>
      <c r="S198" s="276">
        <f t="shared" si="311"/>
        <v>0</v>
      </c>
      <c r="T198" s="276"/>
      <c r="U198" s="276"/>
      <c r="V198" s="276">
        <v>0</v>
      </c>
      <c r="W198" s="276"/>
      <c r="X198" s="256">
        <f t="shared" si="229"/>
        <v>0</v>
      </c>
      <c r="Y198" s="276">
        <f t="shared" si="312"/>
        <v>0</v>
      </c>
      <c r="Z198" s="276"/>
      <c r="AA198" s="276"/>
      <c r="AB198" s="276">
        <v>0</v>
      </c>
      <c r="AC198" s="276"/>
      <c r="AD198" s="277">
        <v>0</v>
      </c>
      <c r="AE198" s="277"/>
      <c r="AF198" s="277"/>
      <c r="AG198" s="277">
        <v>0</v>
      </c>
      <c r="AH198" s="277"/>
      <c r="AI198" s="276">
        <f t="shared" si="313"/>
        <v>0</v>
      </c>
      <c r="AJ198" s="276"/>
      <c r="AK198" s="276"/>
      <c r="AL198" s="276">
        <v>0</v>
      </c>
      <c r="AM198" s="276"/>
      <c r="AN198" s="276">
        <f t="shared" si="314"/>
        <v>0</v>
      </c>
      <c r="AO198" s="276"/>
      <c r="AP198" s="276"/>
      <c r="AQ198" s="276">
        <v>0</v>
      </c>
      <c r="AR198" s="276"/>
      <c r="AS198" s="56"/>
      <c r="AT198" s="286"/>
      <c r="AU198" s="279"/>
      <c r="AV198" s="330"/>
      <c r="AW198" s="330"/>
      <c r="AX198" s="330"/>
    </row>
    <row r="199" spans="1:50" s="331" customFormat="1" ht="30" customHeight="1" x14ac:dyDescent="0.25">
      <c r="A199" s="267" t="s">
        <v>805</v>
      </c>
      <c r="B199" s="326" t="s">
        <v>806</v>
      </c>
      <c r="C199" s="327"/>
      <c r="D199" s="267"/>
      <c r="E199" s="328"/>
      <c r="F199" s="267"/>
      <c r="G199" s="267"/>
      <c r="H199" s="267"/>
      <c r="I199" s="267"/>
      <c r="J199" s="267"/>
      <c r="K199" s="267"/>
      <c r="L199" s="244">
        <v>60000</v>
      </c>
      <c r="M199" s="244"/>
      <c r="N199" s="244"/>
      <c r="O199" s="244"/>
      <c r="P199" s="244">
        <v>15000</v>
      </c>
      <c r="Q199" s="244">
        <v>15000</v>
      </c>
      <c r="R199" s="244"/>
      <c r="S199" s="276">
        <f t="shared" si="311"/>
        <v>15000</v>
      </c>
      <c r="T199" s="276"/>
      <c r="U199" s="276"/>
      <c r="V199" s="276">
        <v>15000</v>
      </c>
      <c r="W199" s="276"/>
      <c r="X199" s="256">
        <f t="shared" si="229"/>
        <v>0</v>
      </c>
      <c r="Y199" s="276">
        <f t="shared" si="312"/>
        <v>15000</v>
      </c>
      <c r="Z199" s="276"/>
      <c r="AA199" s="276"/>
      <c r="AB199" s="276">
        <v>15000</v>
      </c>
      <c r="AC199" s="276"/>
      <c r="AD199" s="277">
        <v>2990</v>
      </c>
      <c r="AE199" s="277"/>
      <c r="AF199" s="277"/>
      <c r="AG199" s="277">
        <v>2990</v>
      </c>
      <c r="AH199" s="277"/>
      <c r="AI199" s="276">
        <f t="shared" si="313"/>
        <v>1243</v>
      </c>
      <c r="AJ199" s="276"/>
      <c r="AK199" s="276"/>
      <c r="AL199" s="276">
        <v>1243</v>
      </c>
      <c r="AM199" s="276"/>
      <c r="AN199" s="276">
        <f t="shared" si="314"/>
        <v>1243</v>
      </c>
      <c r="AO199" s="276"/>
      <c r="AP199" s="276"/>
      <c r="AQ199" s="276">
        <v>1243</v>
      </c>
      <c r="AR199" s="276"/>
      <c r="AS199" s="56"/>
      <c r="AT199" s="333"/>
      <c r="AU199" s="279"/>
      <c r="AV199" s="330"/>
      <c r="AW199" s="330"/>
      <c r="AX199" s="330"/>
    </row>
    <row r="200" spans="1:50" s="331" customFormat="1" ht="30" customHeight="1" x14ac:dyDescent="0.25">
      <c r="A200" s="267" t="s">
        <v>807</v>
      </c>
      <c r="B200" s="326" t="s">
        <v>808</v>
      </c>
      <c r="C200" s="327"/>
      <c r="D200" s="267"/>
      <c r="E200" s="328"/>
      <c r="F200" s="267"/>
      <c r="G200" s="267"/>
      <c r="H200" s="267"/>
      <c r="I200" s="267"/>
      <c r="J200" s="267"/>
      <c r="K200" s="267"/>
      <c r="L200" s="244">
        <v>14250</v>
      </c>
      <c r="M200" s="244"/>
      <c r="N200" s="244"/>
      <c r="O200" s="244"/>
      <c r="P200" s="244"/>
      <c r="Q200" s="244">
        <v>14250</v>
      </c>
      <c r="R200" s="244"/>
      <c r="S200" s="276">
        <f t="shared" si="311"/>
        <v>14250</v>
      </c>
      <c r="T200" s="276"/>
      <c r="U200" s="276"/>
      <c r="V200" s="276">
        <v>14250</v>
      </c>
      <c r="W200" s="276"/>
      <c r="X200" s="256">
        <f t="shared" si="229"/>
        <v>0</v>
      </c>
      <c r="Y200" s="276">
        <f t="shared" si="312"/>
        <v>14250</v>
      </c>
      <c r="Z200" s="276"/>
      <c r="AA200" s="276"/>
      <c r="AB200" s="276">
        <v>14250</v>
      </c>
      <c r="AC200" s="276"/>
      <c r="AD200" s="277">
        <v>534</v>
      </c>
      <c r="AE200" s="277"/>
      <c r="AF200" s="277"/>
      <c r="AG200" s="277">
        <v>534</v>
      </c>
      <c r="AH200" s="277"/>
      <c r="AI200" s="276">
        <f t="shared" si="313"/>
        <v>530</v>
      </c>
      <c r="AJ200" s="276"/>
      <c r="AK200" s="276"/>
      <c r="AL200" s="276">
        <v>530</v>
      </c>
      <c r="AM200" s="276"/>
      <c r="AN200" s="276">
        <f t="shared" si="314"/>
        <v>530</v>
      </c>
      <c r="AO200" s="276"/>
      <c r="AP200" s="276"/>
      <c r="AQ200" s="276">
        <v>530</v>
      </c>
      <c r="AR200" s="276"/>
      <c r="AS200" s="56"/>
      <c r="AT200" s="333"/>
      <c r="AU200" s="279"/>
      <c r="AV200" s="330"/>
      <c r="AW200" s="330"/>
      <c r="AX200" s="330"/>
    </row>
    <row r="201" spans="1:50" ht="132.75" customHeight="1" x14ac:dyDescent="0.25">
      <c r="A201" s="243">
        <v>2</v>
      </c>
      <c r="B201" s="114" t="s">
        <v>811</v>
      </c>
      <c r="C201" s="113"/>
      <c r="D201" s="243"/>
      <c r="E201" s="295"/>
      <c r="F201" s="243"/>
      <c r="G201" s="243"/>
      <c r="H201" s="243"/>
      <c r="I201" s="243"/>
      <c r="J201" s="243"/>
      <c r="K201" s="243"/>
      <c r="L201" s="244">
        <v>80000</v>
      </c>
      <c r="M201" s="244"/>
      <c r="N201" s="244"/>
      <c r="O201" s="244"/>
      <c r="P201" s="244">
        <v>10000</v>
      </c>
      <c r="Q201" s="244">
        <v>24747</v>
      </c>
      <c r="R201" s="244"/>
      <c r="S201" s="276">
        <f t="shared" si="311"/>
        <v>25000</v>
      </c>
      <c r="T201" s="276"/>
      <c r="U201" s="276"/>
      <c r="V201" s="276">
        <v>25000</v>
      </c>
      <c r="W201" s="276"/>
      <c r="X201" s="256">
        <f t="shared" si="229"/>
        <v>0</v>
      </c>
      <c r="Y201" s="276">
        <f t="shared" si="312"/>
        <v>25000</v>
      </c>
      <c r="Z201" s="276"/>
      <c r="AA201" s="276"/>
      <c r="AB201" s="276">
        <v>25000</v>
      </c>
      <c r="AC201" s="276"/>
      <c r="AD201" s="277">
        <v>2326</v>
      </c>
      <c r="AE201" s="277"/>
      <c r="AF201" s="277"/>
      <c r="AG201" s="277">
        <v>2326</v>
      </c>
      <c r="AH201" s="277"/>
      <c r="AI201" s="276">
        <f t="shared" si="313"/>
        <v>920</v>
      </c>
      <c r="AJ201" s="276"/>
      <c r="AK201" s="276"/>
      <c r="AL201" s="276">
        <v>920</v>
      </c>
      <c r="AM201" s="276"/>
      <c r="AN201" s="276">
        <f t="shared" si="314"/>
        <v>3920</v>
      </c>
      <c r="AO201" s="276"/>
      <c r="AP201" s="276"/>
      <c r="AQ201" s="276">
        <v>3920</v>
      </c>
      <c r="AR201" s="276"/>
      <c r="AS201" s="334"/>
      <c r="AU201" s="279"/>
    </row>
    <row r="202" spans="1:50" ht="41.25" customHeight="1" x14ac:dyDescent="0.25">
      <c r="A202" s="243">
        <v>3</v>
      </c>
      <c r="B202" s="114" t="s">
        <v>812</v>
      </c>
      <c r="C202" s="113"/>
      <c r="D202" s="243"/>
      <c r="E202" s="295"/>
      <c r="F202" s="243"/>
      <c r="G202" s="243"/>
      <c r="H202" s="243"/>
      <c r="I202" s="243"/>
      <c r="J202" s="243"/>
      <c r="K202" s="243"/>
      <c r="L202" s="244">
        <v>157000</v>
      </c>
      <c r="M202" s="244"/>
      <c r="N202" s="244"/>
      <c r="O202" s="244"/>
      <c r="P202" s="244">
        <v>37960</v>
      </c>
      <c r="Q202" s="244">
        <v>54250</v>
      </c>
      <c r="R202" s="244"/>
      <c r="S202" s="276">
        <f t="shared" si="311"/>
        <v>30000</v>
      </c>
      <c r="T202" s="276"/>
      <c r="U202" s="276"/>
      <c r="V202" s="276">
        <v>30000</v>
      </c>
      <c r="W202" s="276"/>
      <c r="X202" s="256">
        <f t="shared" si="229"/>
        <v>0</v>
      </c>
      <c r="Y202" s="276">
        <f t="shared" si="312"/>
        <v>30000</v>
      </c>
      <c r="Z202" s="276"/>
      <c r="AA202" s="276"/>
      <c r="AB202" s="276">
        <v>30000</v>
      </c>
      <c r="AC202" s="276"/>
      <c r="AD202" s="277">
        <v>9866</v>
      </c>
      <c r="AE202" s="277"/>
      <c r="AF202" s="277"/>
      <c r="AG202" s="277">
        <v>9866</v>
      </c>
      <c r="AH202" s="277"/>
      <c r="AI202" s="276">
        <f t="shared" si="313"/>
        <v>8480</v>
      </c>
      <c r="AJ202" s="276"/>
      <c r="AK202" s="276"/>
      <c r="AL202" s="276">
        <v>8480</v>
      </c>
      <c r="AM202" s="276"/>
      <c r="AN202" s="276">
        <f t="shared" si="314"/>
        <v>8480</v>
      </c>
      <c r="AO202" s="276"/>
      <c r="AP202" s="276"/>
      <c r="AQ202" s="276">
        <v>8480</v>
      </c>
      <c r="AR202" s="276"/>
      <c r="AS202" s="243"/>
      <c r="AU202" s="279"/>
    </row>
    <row r="203" spans="1:50" s="325" customFormat="1" ht="40.5" customHeight="1" x14ac:dyDescent="0.25">
      <c r="A203" s="242" t="s">
        <v>66</v>
      </c>
      <c r="B203" s="332" t="s">
        <v>817</v>
      </c>
      <c r="C203" s="242"/>
      <c r="D203" s="242"/>
      <c r="E203" s="323"/>
      <c r="F203" s="243"/>
      <c r="G203" s="243"/>
      <c r="H203" s="242"/>
      <c r="I203" s="242"/>
      <c r="J203" s="242"/>
      <c r="K203" s="242"/>
      <c r="L203" s="255">
        <f t="shared" ref="L203" si="315">L204+L210+L211</f>
        <v>656250</v>
      </c>
      <c r="M203" s="255"/>
      <c r="N203" s="255"/>
      <c r="O203" s="245">
        <f t="shared" ref="O203:Q203" si="316">O204+O210+O211</f>
        <v>0</v>
      </c>
      <c r="P203" s="255">
        <f t="shared" si="316"/>
        <v>93630</v>
      </c>
      <c r="Q203" s="255">
        <f t="shared" si="316"/>
        <v>138396</v>
      </c>
      <c r="R203" s="255"/>
      <c r="S203" s="245">
        <f>S204+S210+S211</f>
        <v>125000</v>
      </c>
      <c r="T203" s="245">
        <f t="shared" ref="T203:W203" si="317">T204+T210+T211</f>
        <v>0</v>
      </c>
      <c r="U203" s="245">
        <f t="shared" si="317"/>
        <v>0</v>
      </c>
      <c r="V203" s="245">
        <f t="shared" si="317"/>
        <v>125000</v>
      </c>
      <c r="W203" s="245">
        <f t="shared" si="317"/>
        <v>0</v>
      </c>
      <c r="X203" s="256">
        <f t="shared" si="229"/>
        <v>0</v>
      </c>
      <c r="Y203" s="245">
        <f>Y204+Y210+Y211</f>
        <v>125000</v>
      </c>
      <c r="Z203" s="245">
        <f t="shared" ref="Z203:AC203" si="318">Z204+Z210+Z211</f>
        <v>0</v>
      </c>
      <c r="AA203" s="245">
        <f t="shared" si="318"/>
        <v>0</v>
      </c>
      <c r="AB203" s="245">
        <f t="shared" si="318"/>
        <v>125000</v>
      </c>
      <c r="AC203" s="245">
        <f t="shared" si="318"/>
        <v>0</v>
      </c>
      <c r="AD203" s="247">
        <v>31614</v>
      </c>
      <c r="AE203" s="247">
        <v>0</v>
      </c>
      <c r="AF203" s="247">
        <v>0</v>
      </c>
      <c r="AG203" s="247">
        <v>31614</v>
      </c>
      <c r="AH203" s="247">
        <v>0</v>
      </c>
      <c r="AI203" s="245">
        <f>AI204+AI210+AI211</f>
        <v>1541</v>
      </c>
      <c r="AJ203" s="245">
        <f t="shared" ref="AJ203:AM203" si="319">AJ204+AJ210+AJ211</f>
        <v>0</v>
      </c>
      <c r="AK203" s="245">
        <f t="shared" si="319"/>
        <v>0</v>
      </c>
      <c r="AL203" s="245">
        <f t="shared" si="319"/>
        <v>1541</v>
      </c>
      <c r="AM203" s="245">
        <f t="shared" si="319"/>
        <v>0</v>
      </c>
      <c r="AN203" s="245">
        <f>AN204+AN210+AN211</f>
        <v>1541</v>
      </c>
      <c r="AO203" s="245">
        <f t="shared" ref="AO203:AR203" si="320">AO204+AO210+AO211</f>
        <v>0</v>
      </c>
      <c r="AP203" s="245">
        <f t="shared" si="320"/>
        <v>0</v>
      </c>
      <c r="AQ203" s="245">
        <f t="shared" si="320"/>
        <v>1541</v>
      </c>
      <c r="AR203" s="245">
        <f t="shared" si="320"/>
        <v>0</v>
      </c>
      <c r="AS203" s="242"/>
      <c r="AT203" s="260"/>
      <c r="AU203" s="279"/>
      <c r="AV203" s="324"/>
      <c r="AW203" s="324"/>
      <c r="AX203" s="324"/>
    </row>
    <row r="204" spans="1:50" ht="45" customHeight="1" x14ac:dyDescent="0.25">
      <c r="A204" s="243">
        <v>1</v>
      </c>
      <c r="B204" s="114" t="s">
        <v>800</v>
      </c>
      <c r="C204" s="243"/>
      <c r="D204" s="243"/>
      <c r="E204" s="295"/>
      <c r="F204" s="243"/>
      <c r="G204" s="243"/>
      <c r="H204" s="243"/>
      <c r="I204" s="243"/>
      <c r="J204" s="243"/>
      <c r="K204" s="243"/>
      <c r="L204" s="244">
        <f t="shared" ref="L204:Q204" si="321">L206+L207+L208+L209</f>
        <v>429250</v>
      </c>
      <c r="M204" s="244"/>
      <c r="N204" s="244"/>
      <c r="O204" s="245">
        <f t="shared" si="321"/>
        <v>0</v>
      </c>
      <c r="P204" s="244">
        <f t="shared" si="321"/>
        <v>65000</v>
      </c>
      <c r="Q204" s="244">
        <f t="shared" si="321"/>
        <v>80000</v>
      </c>
      <c r="R204" s="244"/>
      <c r="S204" s="276">
        <f>S206+S207+S208+S209</f>
        <v>80000</v>
      </c>
      <c r="T204" s="276">
        <f t="shared" ref="T204:W204" si="322">T206+T207+T208+T209</f>
        <v>0</v>
      </c>
      <c r="U204" s="276">
        <f t="shared" si="322"/>
        <v>0</v>
      </c>
      <c r="V204" s="276">
        <f t="shared" si="322"/>
        <v>80000</v>
      </c>
      <c r="W204" s="276">
        <f t="shared" si="322"/>
        <v>0</v>
      </c>
      <c r="X204" s="256">
        <f t="shared" si="229"/>
        <v>0</v>
      </c>
      <c r="Y204" s="276">
        <f>Y206+Y207+Y208+Y209</f>
        <v>80000</v>
      </c>
      <c r="Z204" s="276">
        <f t="shared" ref="Z204:AC204" si="323">Z206+Z207+Z208+Z209</f>
        <v>0</v>
      </c>
      <c r="AA204" s="276">
        <f t="shared" si="323"/>
        <v>0</v>
      </c>
      <c r="AB204" s="276">
        <f t="shared" si="323"/>
        <v>80000</v>
      </c>
      <c r="AC204" s="276">
        <f t="shared" si="323"/>
        <v>0</v>
      </c>
      <c r="AD204" s="277">
        <v>20744</v>
      </c>
      <c r="AE204" s="277">
        <v>0</v>
      </c>
      <c r="AF204" s="277">
        <v>0</v>
      </c>
      <c r="AG204" s="277">
        <v>20744</v>
      </c>
      <c r="AH204" s="277">
        <v>0</v>
      </c>
      <c r="AI204" s="276">
        <f>AI206+AI207+AI208+AI209</f>
        <v>0</v>
      </c>
      <c r="AJ204" s="276">
        <f t="shared" ref="AJ204:AM204" si="324">AJ206+AJ207+AJ208+AJ209</f>
        <v>0</v>
      </c>
      <c r="AK204" s="276">
        <f t="shared" si="324"/>
        <v>0</v>
      </c>
      <c r="AL204" s="276">
        <f t="shared" si="324"/>
        <v>0</v>
      </c>
      <c r="AM204" s="276">
        <f t="shared" si="324"/>
        <v>0</v>
      </c>
      <c r="AN204" s="276">
        <f>AN206+AN207+AN208+AN209</f>
        <v>0</v>
      </c>
      <c r="AO204" s="276">
        <f t="shared" ref="AO204:AR204" si="325">AO206+AO207+AO208+AO209</f>
        <v>0</v>
      </c>
      <c r="AP204" s="276">
        <f t="shared" si="325"/>
        <v>0</v>
      </c>
      <c r="AQ204" s="276">
        <f t="shared" si="325"/>
        <v>0</v>
      </c>
      <c r="AR204" s="276">
        <f t="shared" si="325"/>
        <v>0</v>
      </c>
      <c r="AS204" s="243"/>
      <c r="AU204" s="279"/>
    </row>
    <row r="205" spans="1:50" ht="28.5" customHeight="1" x14ac:dyDescent="0.25">
      <c r="A205" s="243"/>
      <c r="B205" s="326" t="s">
        <v>22</v>
      </c>
      <c r="C205" s="113"/>
      <c r="D205" s="243"/>
      <c r="E205" s="295"/>
      <c r="F205" s="243"/>
      <c r="G205" s="243"/>
      <c r="H205" s="243"/>
      <c r="I205" s="243"/>
      <c r="J205" s="243"/>
      <c r="K205" s="243"/>
      <c r="L205" s="244"/>
      <c r="M205" s="244"/>
      <c r="N205" s="244"/>
      <c r="O205" s="244"/>
      <c r="P205" s="244"/>
      <c r="Q205" s="244"/>
      <c r="R205" s="244"/>
      <c r="S205" s="276">
        <f t="shared" ref="S205:S211" si="326">T205+U205+V205+W205</f>
        <v>0</v>
      </c>
      <c r="T205" s="276"/>
      <c r="U205" s="276"/>
      <c r="V205" s="276"/>
      <c r="W205" s="276"/>
      <c r="X205" s="256">
        <f t="shared" si="229"/>
        <v>0</v>
      </c>
      <c r="Y205" s="276">
        <f t="shared" ref="Y205:Y211" si="327">Z205+AA205+AB205+AC205</f>
        <v>0</v>
      </c>
      <c r="Z205" s="276"/>
      <c r="AA205" s="276"/>
      <c r="AB205" s="276"/>
      <c r="AC205" s="276"/>
      <c r="AD205" s="277">
        <v>0</v>
      </c>
      <c r="AE205" s="277"/>
      <c r="AF205" s="277"/>
      <c r="AG205" s="277"/>
      <c r="AH205" s="277"/>
      <c r="AI205" s="276">
        <f t="shared" ref="AI205:AI211" si="328">AJ205+AK205+AL205+AM205</f>
        <v>0</v>
      </c>
      <c r="AJ205" s="276"/>
      <c r="AK205" s="276"/>
      <c r="AL205" s="276"/>
      <c r="AM205" s="276"/>
      <c r="AN205" s="276">
        <f t="shared" ref="AN205:AN211" si="329">AO205+AP205+AQ205+AR205</f>
        <v>0</v>
      </c>
      <c r="AO205" s="276"/>
      <c r="AP205" s="276"/>
      <c r="AQ205" s="276"/>
      <c r="AR205" s="276"/>
      <c r="AS205" s="243"/>
      <c r="AU205" s="279"/>
    </row>
    <row r="206" spans="1:50" s="331" customFormat="1" ht="53.25" customHeight="1" x14ac:dyDescent="0.25">
      <c r="A206" s="267" t="s">
        <v>801</v>
      </c>
      <c r="B206" s="326" t="s">
        <v>802</v>
      </c>
      <c r="C206" s="327"/>
      <c r="D206" s="267"/>
      <c r="E206" s="328"/>
      <c r="F206" s="267"/>
      <c r="G206" s="267"/>
      <c r="H206" s="267"/>
      <c r="I206" s="267"/>
      <c r="J206" s="267"/>
      <c r="K206" s="267"/>
      <c r="L206" s="244">
        <v>325000</v>
      </c>
      <c r="M206" s="244"/>
      <c r="N206" s="244"/>
      <c r="O206" s="244"/>
      <c r="P206" s="244">
        <v>65000</v>
      </c>
      <c r="Q206" s="244">
        <v>65000</v>
      </c>
      <c r="R206" s="244"/>
      <c r="S206" s="276">
        <f t="shared" si="326"/>
        <v>65000</v>
      </c>
      <c r="T206" s="276"/>
      <c r="U206" s="276"/>
      <c r="V206" s="276">
        <v>65000</v>
      </c>
      <c r="W206" s="276"/>
      <c r="X206" s="256">
        <f t="shared" si="229"/>
        <v>0</v>
      </c>
      <c r="Y206" s="276">
        <f t="shared" si="327"/>
        <v>65000</v>
      </c>
      <c r="Z206" s="276"/>
      <c r="AA206" s="276"/>
      <c r="AB206" s="276">
        <v>65000</v>
      </c>
      <c r="AC206" s="276"/>
      <c r="AD206" s="277">
        <v>18594</v>
      </c>
      <c r="AE206" s="277"/>
      <c r="AF206" s="277"/>
      <c r="AG206" s="277">
        <v>18594</v>
      </c>
      <c r="AH206" s="277"/>
      <c r="AI206" s="276">
        <f t="shared" si="328"/>
        <v>0</v>
      </c>
      <c r="AJ206" s="276"/>
      <c r="AK206" s="276"/>
      <c r="AL206" s="276">
        <v>0</v>
      </c>
      <c r="AM206" s="276"/>
      <c r="AN206" s="276">
        <f t="shared" si="329"/>
        <v>0</v>
      </c>
      <c r="AO206" s="276"/>
      <c r="AP206" s="276"/>
      <c r="AQ206" s="276">
        <v>0</v>
      </c>
      <c r="AR206" s="276"/>
      <c r="AS206" s="243"/>
      <c r="AT206" s="329"/>
      <c r="AU206" s="279"/>
      <c r="AV206" s="330"/>
      <c r="AW206" s="330"/>
      <c r="AX206" s="330"/>
    </row>
    <row r="207" spans="1:50" s="331" customFormat="1" ht="40.5" customHeight="1" x14ac:dyDescent="0.25">
      <c r="A207" s="267" t="s">
        <v>803</v>
      </c>
      <c r="B207" s="326" t="s">
        <v>804</v>
      </c>
      <c r="C207" s="327"/>
      <c r="D207" s="267"/>
      <c r="E207" s="328"/>
      <c r="F207" s="267"/>
      <c r="G207" s="267"/>
      <c r="H207" s="267"/>
      <c r="I207" s="267"/>
      <c r="J207" s="267"/>
      <c r="K207" s="267"/>
      <c r="L207" s="244">
        <v>15000</v>
      </c>
      <c r="M207" s="244"/>
      <c r="N207" s="244"/>
      <c r="O207" s="244"/>
      <c r="P207" s="244"/>
      <c r="Q207" s="244"/>
      <c r="R207" s="244"/>
      <c r="S207" s="276">
        <f t="shared" si="326"/>
        <v>0</v>
      </c>
      <c r="T207" s="276"/>
      <c r="U207" s="276"/>
      <c r="V207" s="276"/>
      <c r="W207" s="276"/>
      <c r="X207" s="256">
        <f t="shared" si="229"/>
        <v>0</v>
      </c>
      <c r="Y207" s="276">
        <f t="shared" si="327"/>
        <v>0</v>
      </c>
      <c r="Z207" s="276"/>
      <c r="AA207" s="276"/>
      <c r="AB207" s="276"/>
      <c r="AC207" s="276"/>
      <c r="AD207" s="277">
        <v>0</v>
      </c>
      <c r="AE207" s="277"/>
      <c r="AF207" s="277"/>
      <c r="AG207" s="277"/>
      <c r="AH207" s="277"/>
      <c r="AI207" s="276">
        <f t="shared" si="328"/>
        <v>0</v>
      </c>
      <c r="AJ207" s="276"/>
      <c r="AK207" s="276"/>
      <c r="AL207" s="276"/>
      <c r="AM207" s="276"/>
      <c r="AN207" s="276">
        <f t="shared" si="329"/>
        <v>0</v>
      </c>
      <c r="AO207" s="276"/>
      <c r="AP207" s="276"/>
      <c r="AQ207" s="276"/>
      <c r="AR207" s="276"/>
      <c r="AS207" s="243"/>
      <c r="AT207" s="329"/>
      <c r="AU207" s="279"/>
      <c r="AV207" s="330"/>
      <c r="AW207" s="330"/>
      <c r="AX207" s="330"/>
    </row>
    <row r="208" spans="1:50" s="331" customFormat="1" ht="19.5" x14ac:dyDescent="0.25">
      <c r="A208" s="267" t="s">
        <v>805</v>
      </c>
      <c r="B208" s="326" t="s">
        <v>806</v>
      </c>
      <c r="C208" s="327"/>
      <c r="D208" s="267"/>
      <c r="E208" s="328"/>
      <c r="F208" s="267"/>
      <c r="G208" s="267"/>
      <c r="H208" s="267"/>
      <c r="I208" s="267"/>
      <c r="J208" s="267"/>
      <c r="K208" s="267"/>
      <c r="L208" s="244">
        <v>75000</v>
      </c>
      <c r="M208" s="244"/>
      <c r="N208" s="244"/>
      <c r="O208" s="244"/>
      <c r="P208" s="244"/>
      <c r="Q208" s="244">
        <v>15000</v>
      </c>
      <c r="R208" s="244"/>
      <c r="S208" s="276">
        <f t="shared" si="326"/>
        <v>15000</v>
      </c>
      <c r="T208" s="276"/>
      <c r="U208" s="276"/>
      <c r="V208" s="276">
        <v>15000</v>
      </c>
      <c r="W208" s="276"/>
      <c r="X208" s="256">
        <f t="shared" si="229"/>
        <v>0</v>
      </c>
      <c r="Y208" s="276">
        <f t="shared" si="327"/>
        <v>15000</v>
      </c>
      <c r="Z208" s="276"/>
      <c r="AA208" s="276"/>
      <c r="AB208" s="276">
        <v>15000</v>
      </c>
      <c r="AC208" s="276"/>
      <c r="AD208" s="277">
        <v>2150</v>
      </c>
      <c r="AE208" s="277"/>
      <c r="AF208" s="277"/>
      <c r="AG208" s="277">
        <v>2150</v>
      </c>
      <c r="AH208" s="277"/>
      <c r="AI208" s="276">
        <f t="shared" si="328"/>
        <v>0</v>
      </c>
      <c r="AJ208" s="276"/>
      <c r="AK208" s="276"/>
      <c r="AL208" s="276">
        <v>0</v>
      </c>
      <c r="AM208" s="276"/>
      <c r="AN208" s="276">
        <f t="shared" si="329"/>
        <v>0</v>
      </c>
      <c r="AO208" s="276"/>
      <c r="AP208" s="276"/>
      <c r="AQ208" s="276">
        <v>0</v>
      </c>
      <c r="AR208" s="276"/>
      <c r="AS208" s="56"/>
      <c r="AT208" s="333"/>
      <c r="AU208" s="279"/>
      <c r="AV208" s="330"/>
      <c r="AW208" s="330"/>
      <c r="AX208" s="330"/>
    </row>
    <row r="209" spans="1:50" s="331" customFormat="1" ht="46.5" customHeight="1" x14ac:dyDescent="0.25">
      <c r="A209" s="267" t="s">
        <v>807</v>
      </c>
      <c r="B209" s="326" t="s">
        <v>808</v>
      </c>
      <c r="C209" s="327"/>
      <c r="D209" s="267"/>
      <c r="E209" s="328"/>
      <c r="F209" s="267"/>
      <c r="G209" s="267"/>
      <c r="H209" s="267"/>
      <c r="I209" s="267"/>
      <c r="J209" s="267"/>
      <c r="K209" s="267"/>
      <c r="L209" s="244">
        <v>14250</v>
      </c>
      <c r="M209" s="244"/>
      <c r="N209" s="244"/>
      <c r="O209" s="244"/>
      <c r="P209" s="244"/>
      <c r="Q209" s="244"/>
      <c r="R209" s="244"/>
      <c r="S209" s="276">
        <f t="shared" si="326"/>
        <v>0</v>
      </c>
      <c r="T209" s="276"/>
      <c r="U209" s="276"/>
      <c r="V209" s="276"/>
      <c r="W209" s="276"/>
      <c r="X209" s="256">
        <f t="shared" si="229"/>
        <v>0</v>
      </c>
      <c r="Y209" s="276">
        <f t="shared" si="327"/>
        <v>0</v>
      </c>
      <c r="Z209" s="276"/>
      <c r="AA209" s="276"/>
      <c r="AB209" s="276"/>
      <c r="AC209" s="276"/>
      <c r="AD209" s="277">
        <v>0</v>
      </c>
      <c r="AE209" s="277"/>
      <c r="AF209" s="277"/>
      <c r="AG209" s="277"/>
      <c r="AH209" s="277"/>
      <c r="AI209" s="276">
        <f t="shared" si="328"/>
        <v>0</v>
      </c>
      <c r="AJ209" s="276"/>
      <c r="AK209" s="276"/>
      <c r="AL209" s="276"/>
      <c r="AM209" s="276"/>
      <c r="AN209" s="276">
        <f t="shared" si="329"/>
        <v>0</v>
      </c>
      <c r="AO209" s="276"/>
      <c r="AP209" s="276"/>
      <c r="AQ209" s="276"/>
      <c r="AR209" s="276"/>
      <c r="AS209" s="243"/>
      <c r="AT209" s="329"/>
      <c r="AU209" s="279"/>
      <c r="AV209" s="330"/>
      <c r="AW209" s="330"/>
      <c r="AX209" s="330"/>
    </row>
    <row r="210" spans="1:50" ht="72" customHeight="1" x14ac:dyDescent="0.25">
      <c r="A210" s="243">
        <v>2</v>
      </c>
      <c r="B210" s="114" t="s">
        <v>811</v>
      </c>
      <c r="C210" s="113"/>
      <c r="D210" s="243"/>
      <c r="E210" s="295"/>
      <c r="F210" s="243"/>
      <c r="G210" s="243"/>
      <c r="H210" s="243"/>
      <c r="I210" s="243"/>
      <c r="J210" s="243"/>
      <c r="K210" s="243"/>
      <c r="L210" s="244">
        <v>70000</v>
      </c>
      <c r="M210" s="244"/>
      <c r="N210" s="244"/>
      <c r="O210" s="244"/>
      <c r="P210" s="244">
        <v>7000</v>
      </c>
      <c r="Q210" s="244">
        <v>15487</v>
      </c>
      <c r="R210" s="244"/>
      <c r="S210" s="276">
        <f t="shared" si="326"/>
        <v>15000</v>
      </c>
      <c r="T210" s="276"/>
      <c r="U210" s="276"/>
      <c r="V210" s="276">
        <v>15000</v>
      </c>
      <c r="W210" s="276"/>
      <c r="X210" s="256">
        <f t="shared" si="229"/>
        <v>0</v>
      </c>
      <c r="Y210" s="276">
        <f t="shared" si="327"/>
        <v>15000</v>
      </c>
      <c r="Z210" s="276"/>
      <c r="AA210" s="276"/>
      <c r="AB210" s="276">
        <v>15000</v>
      </c>
      <c r="AC210" s="276"/>
      <c r="AD210" s="277">
        <v>4634</v>
      </c>
      <c r="AE210" s="277"/>
      <c r="AF210" s="277"/>
      <c r="AG210" s="277">
        <v>4634</v>
      </c>
      <c r="AH210" s="277"/>
      <c r="AI210" s="276">
        <f t="shared" si="328"/>
        <v>0</v>
      </c>
      <c r="AJ210" s="276"/>
      <c r="AK210" s="276"/>
      <c r="AL210" s="276">
        <v>0</v>
      </c>
      <c r="AM210" s="276"/>
      <c r="AN210" s="276">
        <f t="shared" si="329"/>
        <v>0</v>
      </c>
      <c r="AO210" s="276"/>
      <c r="AP210" s="276"/>
      <c r="AQ210" s="276">
        <v>0</v>
      </c>
      <c r="AR210" s="276"/>
      <c r="AS210" s="243"/>
      <c r="AU210" s="279"/>
    </row>
    <row r="211" spans="1:50" ht="54" customHeight="1" x14ac:dyDescent="0.25">
      <c r="A211" s="243">
        <v>3</v>
      </c>
      <c r="B211" s="114" t="s">
        <v>812</v>
      </c>
      <c r="C211" s="113"/>
      <c r="D211" s="243"/>
      <c r="E211" s="295"/>
      <c r="F211" s="243"/>
      <c r="G211" s="243"/>
      <c r="H211" s="243"/>
      <c r="I211" s="243"/>
      <c r="J211" s="243"/>
      <c r="K211" s="243"/>
      <c r="L211" s="244">
        <v>157000</v>
      </c>
      <c r="M211" s="244"/>
      <c r="N211" s="244"/>
      <c r="O211" s="244"/>
      <c r="P211" s="244">
        <v>21630</v>
      </c>
      <c r="Q211" s="244">
        <v>42909</v>
      </c>
      <c r="R211" s="244"/>
      <c r="S211" s="276">
        <f t="shared" si="326"/>
        <v>30000</v>
      </c>
      <c r="T211" s="276"/>
      <c r="U211" s="276"/>
      <c r="V211" s="276">
        <v>30000</v>
      </c>
      <c r="W211" s="276"/>
      <c r="X211" s="256">
        <f t="shared" si="229"/>
        <v>0</v>
      </c>
      <c r="Y211" s="276">
        <f t="shared" si="327"/>
        <v>30000</v>
      </c>
      <c r="Z211" s="276"/>
      <c r="AA211" s="276"/>
      <c r="AB211" s="276">
        <v>30000</v>
      </c>
      <c r="AC211" s="276"/>
      <c r="AD211" s="277">
        <v>6236</v>
      </c>
      <c r="AE211" s="277"/>
      <c r="AF211" s="277"/>
      <c r="AG211" s="277">
        <v>6236</v>
      </c>
      <c r="AH211" s="277"/>
      <c r="AI211" s="276">
        <f t="shared" si="328"/>
        <v>1541</v>
      </c>
      <c r="AJ211" s="276"/>
      <c r="AK211" s="276"/>
      <c r="AL211" s="276">
        <v>1541</v>
      </c>
      <c r="AM211" s="276"/>
      <c r="AN211" s="276">
        <f t="shared" si="329"/>
        <v>1541</v>
      </c>
      <c r="AO211" s="276"/>
      <c r="AP211" s="276"/>
      <c r="AQ211" s="276">
        <v>1541</v>
      </c>
      <c r="AR211" s="276"/>
      <c r="AS211" s="243"/>
      <c r="AU211" s="279"/>
    </row>
    <row r="212" spans="1:50" s="325" customFormat="1" ht="33" customHeight="1" x14ac:dyDescent="0.25">
      <c r="A212" s="242" t="s">
        <v>70</v>
      </c>
      <c r="B212" s="332" t="s">
        <v>818</v>
      </c>
      <c r="C212" s="242"/>
      <c r="D212" s="242"/>
      <c r="E212" s="323"/>
      <c r="F212" s="243"/>
      <c r="G212" s="243"/>
      <c r="H212" s="242"/>
      <c r="I212" s="242"/>
      <c r="J212" s="242"/>
      <c r="K212" s="242"/>
      <c r="L212" s="255">
        <f t="shared" ref="L212" si="330">L213+L219+L220</f>
        <v>625600</v>
      </c>
      <c r="M212" s="255"/>
      <c r="N212" s="255"/>
      <c r="O212" s="245">
        <f t="shared" ref="O212:Q212" si="331">O213+O219+O220</f>
        <v>0</v>
      </c>
      <c r="P212" s="255">
        <f t="shared" si="331"/>
        <v>227603</v>
      </c>
      <c r="Q212" s="255">
        <f t="shared" si="331"/>
        <v>127085</v>
      </c>
      <c r="R212" s="255"/>
      <c r="S212" s="245">
        <f>S213+S219+S220</f>
        <v>81100</v>
      </c>
      <c r="T212" s="245">
        <f t="shared" ref="T212:W212" si="332">T213+T219+T220</f>
        <v>0</v>
      </c>
      <c r="U212" s="245">
        <f t="shared" si="332"/>
        <v>0</v>
      </c>
      <c r="V212" s="245">
        <f t="shared" si="332"/>
        <v>81100</v>
      </c>
      <c r="W212" s="245">
        <f t="shared" si="332"/>
        <v>0</v>
      </c>
      <c r="X212" s="256">
        <f t="shared" si="229"/>
        <v>0</v>
      </c>
      <c r="Y212" s="245">
        <f>Y213+Y219+Y220</f>
        <v>81100</v>
      </c>
      <c r="Z212" s="245">
        <f t="shared" ref="Z212:AC212" si="333">Z213+Z219+Z220</f>
        <v>0</v>
      </c>
      <c r="AA212" s="245">
        <f t="shared" si="333"/>
        <v>0</v>
      </c>
      <c r="AB212" s="245">
        <f t="shared" si="333"/>
        <v>81100</v>
      </c>
      <c r="AC212" s="245">
        <f t="shared" si="333"/>
        <v>0</v>
      </c>
      <c r="AD212" s="247">
        <v>11417</v>
      </c>
      <c r="AE212" s="247">
        <v>0</v>
      </c>
      <c r="AF212" s="247">
        <v>0</v>
      </c>
      <c r="AG212" s="247">
        <v>11417</v>
      </c>
      <c r="AH212" s="247">
        <v>0</v>
      </c>
      <c r="AI212" s="245">
        <f>AI213+AI219+AI220</f>
        <v>9002</v>
      </c>
      <c r="AJ212" s="245">
        <f t="shared" ref="AJ212:AM212" si="334">AJ213+AJ219+AJ220</f>
        <v>0</v>
      </c>
      <c r="AK212" s="245">
        <f t="shared" si="334"/>
        <v>0</v>
      </c>
      <c r="AL212" s="245">
        <f t="shared" si="334"/>
        <v>9002</v>
      </c>
      <c r="AM212" s="245">
        <f t="shared" si="334"/>
        <v>0</v>
      </c>
      <c r="AN212" s="245">
        <f>AN213+AN219+AN220</f>
        <v>9002</v>
      </c>
      <c r="AO212" s="245">
        <f t="shared" ref="AO212:AR212" si="335">AO213+AO219+AO220</f>
        <v>0</v>
      </c>
      <c r="AP212" s="245">
        <f t="shared" si="335"/>
        <v>0</v>
      </c>
      <c r="AQ212" s="245">
        <f t="shared" si="335"/>
        <v>9002</v>
      </c>
      <c r="AR212" s="245">
        <f t="shared" si="335"/>
        <v>0</v>
      </c>
      <c r="AS212" s="242"/>
      <c r="AT212" s="260"/>
      <c r="AU212" s="279"/>
      <c r="AV212" s="324"/>
      <c r="AW212" s="324"/>
      <c r="AX212" s="324"/>
    </row>
    <row r="213" spans="1:50" ht="48" customHeight="1" x14ac:dyDescent="0.25">
      <c r="A213" s="243">
        <v>1</v>
      </c>
      <c r="B213" s="114" t="s">
        <v>800</v>
      </c>
      <c r="C213" s="243"/>
      <c r="D213" s="243"/>
      <c r="E213" s="295"/>
      <c r="F213" s="243"/>
      <c r="G213" s="243"/>
      <c r="H213" s="243"/>
      <c r="I213" s="243"/>
      <c r="J213" s="243"/>
      <c r="K213" s="243"/>
      <c r="L213" s="244">
        <f t="shared" ref="L213:Q213" si="336">L215+L216+L217+L218</f>
        <v>225600</v>
      </c>
      <c r="M213" s="244"/>
      <c r="N213" s="244"/>
      <c r="O213" s="245">
        <f t="shared" si="336"/>
        <v>0</v>
      </c>
      <c r="P213" s="244">
        <f t="shared" si="336"/>
        <v>196243</v>
      </c>
      <c r="Q213" s="244">
        <f t="shared" si="336"/>
        <v>11185</v>
      </c>
      <c r="R213" s="244"/>
      <c r="S213" s="276">
        <f>S215+S216+S217+S218</f>
        <v>11100</v>
      </c>
      <c r="T213" s="276">
        <f t="shared" ref="T213:W213" si="337">T215+T216+T217+T218</f>
        <v>0</v>
      </c>
      <c r="U213" s="276">
        <f t="shared" si="337"/>
        <v>0</v>
      </c>
      <c r="V213" s="276">
        <f t="shared" si="337"/>
        <v>11100</v>
      </c>
      <c r="W213" s="276">
        <f t="shared" si="337"/>
        <v>0</v>
      </c>
      <c r="X213" s="256">
        <f t="shared" si="229"/>
        <v>0</v>
      </c>
      <c r="Y213" s="276">
        <f>Y215+Y216+Y217+Y218</f>
        <v>11100</v>
      </c>
      <c r="Z213" s="276">
        <f t="shared" ref="Z213:AC213" si="338">Z215+Z216+Z217+Z218</f>
        <v>0</v>
      </c>
      <c r="AA213" s="276">
        <f t="shared" si="338"/>
        <v>0</v>
      </c>
      <c r="AB213" s="276">
        <f t="shared" si="338"/>
        <v>11100</v>
      </c>
      <c r="AC213" s="276">
        <f t="shared" si="338"/>
        <v>0</v>
      </c>
      <c r="AD213" s="277">
        <v>5229</v>
      </c>
      <c r="AE213" s="277">
        <v>0</v>
      </c>
      <c r="AF213" s="277">
        <v>0</v>
      </c>
      <c r="AG213" s="277">
        <v>5229</v>
      </c>
      <c r="AH213" s="277">
        <v>0</v>
      </c>
      <c r="AI213" s="276">
        <f>AI215+AI216+AI217+AI218</f>
        <v>3202</v>
      </c>
      <c r="AJ213" s="276">
        <f t="shared" ref="AJ213:AM213" si="339">AJ215+AJ216+AJ217+AJ218</f>
        <v>0</v>
      </c>
      <c r="AK213" s="276">
        <f t="shared" si="339"/>
        <v>0</v>
      </c>
      <c r="AL213" s="276">
        <f t="shared" si="339"/>
        <v>3202</v>
      </c>
      <c r="AM213" s="276">
        <f t="shared" si="339"/>
        <v>0</v>
      </c>
      <c r="AN213" s="276">
        <f>AN215+AN216+AN217+AN218</f>
        <v>3202</v>
      </c>
      <c r="AO213" s="276">
        <f t="shared" ref="AO213:AR213" si="340">AO215+AO216+AO217+AO218</f>
        <v>0</v>
      </c>
      <c r="AP213" s="276">
        <f t="shared" si="340"/>
        <v>0</v>
      </c>
      <c r="AQ213" s="276">
        <f t="shared" si="340"/>
        <v>3202</v>
      </c>
      <c r="AR213" s="276">
        <f t="shared" si="340"/>
        <v>0</v>
      </c>
      <c r="AS213" s="243"/>
      <c r="AU213" s="279"/>
    </row>
    <row r="214" spans="1:50" ht="33" customHeight="1" x14ac:dyDescent="0.25">
      <c r="A214" s="243"/>
      <c r="B214" s="326" t="s">
        <v>22</v>
      </c>
      <c r="C214" s="113"/>
      <c r="D214" s="243"/>
      <c r="E214" s="295"/>
      <c r="F214" s="243"/>
      <c r="G214" s="243"/>
      <c r="H214" s="243"/>
      <c r="I214" s="243"/>
      <c r="J214" s="243"/>
      <c r="K214" s="243"/>
      <c r="L214" s="244"/>
      <c r="M214" s="244"/>
      <c r="N214" s="244"/>
      <c r="O214" s="244"/>
      <c r="P214" s="244"/>
      <c r="Q214" s="244"/>
      <c r="R214" s="244"/>
      <c r="S214" s="276">
        <f t="shared" ref="S214:S220" si="341">T214+U214+V214+W214</f>
        <v>0</v>
      </c>
      <c r="T214" s="276"/>
      <c r="U214" s="276"/>
      <c r="V214" s="276"/>
      <c r="W214" s="276"/>
      <c r="X214" s="256">
        <f t="shared" si="229"/>
        <v>0</v>
      </c>
      <c r="Y214" s="276">
        <f t="shared" ref="Y214:Y220" si="342">Z214+AA214+AB214+AC214</f>
        <v>0</v>
      </c>
      <c r="Z214" s="276"/>
      <c r="AA214" s="276"/>
      <c r="AB214" s="276"/>
      <c r="AC214" s="276"/>
      <c r="AD214" s="277">
        <v>0</v>
      </c>
      <c r="AE214" s="277"/>
      <c r="AF214" s="277"/>
      <c r="AG214" s="277"/>
      <c r="AH214" s="277"/>
      <c r="AI214" s="276">
        <f t="shared" ref="AI214:AI220" si="343">AJ214+AK214+AL214+AM214</f>
        <v>0</v>
      </c>
      <c r="AJ214" s="276"/>
      <c r="AK214" s="276"/>
      <c r="AL214" s="276"/>
      <c r="AM214" s="276"/>
      <c r="AN214" s="276">
        <f t="shared" ref="AN214:AN220" si="344">AO214+AP214+AQ214+AR214</f>
        <v>0</v>
      </c>
      <c r="AO214" s="276"/>
      <c r="AP214" s="276"/>
      <c r="AQ214" s="276"/>
      <c r="AR214" s="276"/>
      <c r="AS214" s="243"/>
      <c r="AU214" s="279"/>
    </row>
    <row r="215" spans="1:50" s="330" customFormat="1" ht="53.25" customHeight="1" x14ac:dyDescent="0.25">
      <c r="A215" s="267" t="s">
        <v>801</v>
      </c>
      <c r="B215" s="326" t="s">
        <v>802</v>
      </c>
      <c r="C215" s="327"/>
      <c r="D215" s="267"/>
      <c r="E215" s="328"/>
      <c r="F215" s="267"/>
      <c r="G215" s="267"/>
      <c r="H215" s="267"/>
      <c r="I215" s="267"/>
      <c r="J215" s="267"/>
      <c r="K215" s="267"/>
      <c r="L215" s="244">
        <f>130000</f>
        <v>130000</v>
      </c>
      <c r="M215" s="244"/>
      <c r="N215" s="244"/>
      <c r="O215" s="244"/>
      <c r="P215" s="244">
        <f>130000-2347</f>
        <v>127653</v>
      </c>
      <c r="Q215" s="244">
        <v>3054</v>
      </c>
      <c r="R215" s="244"/>
      <c r="S215" s="276">
        <f t="shared" si="341"/>
        <v>3000</v>
      </c>
      <c r="T215" s="276"/>
      <c r="U215" s="276"/>
      <c r="V215" s="276">
        <v>3000</v>
      </c>
      <c r="W215" s="276"/>
      <c r="X215" s="256">
        <f t="shared" si="229"/>
        <v>0</v>
      </c>
      <c r="Y215" s="276">
        <f t="shared" si="342"/>
        <v>3000</v>
      </c>
      <c r="Z215" s="276"/>
      <c r="AA215" s="276"/>
      <c r="AB215" s="276">
        <v>3000</v>
      </c>
      <c r="AC215" s="276"/>
      <c r="AD215" s="277">
        <v>841</v>
      </c>
      <c r="AE215" s="277"/>
      <c r="AF215" s="277"/>
      <c r="AG215" s="277">
        <v>841</v>
      </c>
      <c r="AH215" s="277"/>
      <c r="AI215" s="276">
        <f t="shared" si="343"/>
        <v>700</v>
      </c>
      <c r="AJ215" s="276"/>
      <c r="AK215" s="276"/>
      <c r="AL215" s="276">
        <v>700</v>
      </c>
      <c r="AM215" s="276"/>
      <c r="AN215" s="276">
        <f t="shared" si="344"/>
        <v>700</v>
      </c>
      <c r="AO215" s="276"/>
      <c r="AP215" s="276"/>
      <c r="AQ215" s="276">
        <v>700</v>
      </c>
      <c r="AR215" s="276"/>
      <c r="AS215" s="243"/>
      <c r="AT215" s="329"/>
      <c r="AU215" s="279"/>
    </row>
    <row r="216" spans="1:50" s="331" customFormat="1" ht="45" customHeight="1" x14ac:dyDescent="0.25">
      <c r="A216" s="267" t="s">
        <v>803</v>
      </c>
      <c r="B216" s="326" t="s">
        <v>804</v>
      </c>
      <c r="C216" s="327"/>
      <c r="D216" s="267"/>
      <c r="E216" s="328"/>
      <c r="F216" s="267"/>
      <c r="G216" s="267"/>
      <c r="H216" s="267"/>
      <c r="I216" s="267"/>
      <c r="J216" s="267"/>
      <c r="K216" s="267"/>
      <c r="L216" s="244">
        <v>7100</v>
      </c>
      <c r="M216" s="244"/>
      <c r="N216" s="244"/>
      <c r="O216" s="244"/>
      <c r="P216" s="244">
        <v>7100</v>
      </c>
      <c r="Q216" s="244"/>
      <c r="R216" s="244"/>
      <c r="S216" s="276">
        <f t="shared" si="341"/>
        <v>0</v>
      </c>
      <c r="T216" s="276"/>
      <c r="U216" s="276"/>
      <c r="V216" s="276"/>
      <c r="W216" s="276"/>
      <c r="X216" s="256">
        <f t="shared" si="229"/>
        <v>0</v>
      </c>
      <c r="Y216" s="276">
        <f t="shared" si="342"/>
        <v>0</v>
      </c>
      <c r="Z216" s="276"/>
      <c r="AA216" s="276"/>
      <c r="AB216" s="276"/>
      <c r="AC216" s="276"/>
      <c r="AD216" s="277">
        <v>0</v>
      </c>
      <c r="AE216" s="277"/>
      <c r="AF216" s="277"/>
      <c r="AG216" s="277"/>
      <c r="AH216" s="277"/>
      <c r="AI216" s="276">
        <f t="shared" si="343"/>
        <v>0</v>
      </c>
      <c r="AJ216" s="276"/>
      <c r="AK216" s="276"/>
      <c r="AL216" s="276"/>
      <c r="AM216" s="276"/>
      <c r="AN216" s="276">
        <f t="shared" si="344"/>
        <v>0</v>
      </c>
      <c r="AO216" s="276"/>
      <c r="AP216" s="276"/>
      <c r="AQ216" s="276"/>
      <c r="AR216" s="276"/>
      <c r="AS216" s="243"/>
      <c r="AT216" s="329"/>
      <c r="AU216" s="279"/>
      <c r="AV216" s="330"/>
      <c r="AW216" s="330"/>
      <c r="AX216" s="330"/>
    </row>
    <row r="217" spans="1:50" s="331" customFormat="1" ht="19.5" x14ac:dyDescent="0.25">
      <c r="A217" s="267" t="s">
        <v>805</v>
      </c>
      <c r="B217" s="326" t="s">
        <v>806</v>
      </c>
      <c r="C217" s="327"/>
      <c r="D217" s="267"/>
      <c r="E217" s="328"/>
      <c r="F217" s="267"/>
      <c r="G217" s="267"/>
      <c r="H217" s="267"/>
      <c r="I217" s="267"/>
      <c r="J217" s="267"/>
      <c r="K217" s="267"/>
      <c r="L217" s="244">
        <v>60000</v>
      </c>
      <c r="M217" s="244"/>
      <c r="N217" s="244"/>
      <c r="O217" s="244"/>
      <c r="P217" s="244">
        <v>61490</v>
      </c>
      <c r="Q217" s="244">
        <v>8131</v>
      </c>
      <c r="R217" s="244"/>
      <c r="S217" s="276">
        <f t="shared" si="341"/>
        <v>8100</v>
      </c>
      <c r="T217" s="276"/>
      <c r="U217" s="276"/>
      <c r="V217" s="276">
        <v>8100</v>
      </c>
      <c r="W217" s="276"/>
      <c r="X217" s="256">
        <f t="shared" si="229"/>
        <v>0</v>
      </c>
      <c r="Y217" s="276">
        <f t="shared" si="342"/>
        <v>8100</v>
      </c>
      <c r="Z217" s="276"/>
      <c r="AA217" s="276"/>
      <c r="AB217" s="276">
        <v>8100</v>
      </c>
      <c r="AC217" s="276"/>
      <c r="AD217" s="277">
        <v>4388</v>
      </c>
      <c r="AE217" s="277"/>
      <c r="AF217" s="277"/>
      <c r="AG217" s="277">
        <v>4388</v>
      </c>
      <c r="AH217" s="277"/>
      <c r="AI217" s="276">
        <f t="shared" si="343"/>
        <v>2502</v>
      </c>
      <c r="AJ217" s="276"/>
      <c r="AK217" s="276"/>
      <c r="AL217" s="276">
        <v>2502</v>
      </c>
      <c r="AM217" s="276"/>
      <c r="AN217" s="276">
        <f t="shared" si="344"/>
        <v>2502</v>
      </c>
      <c r="AO217" s="276"/>
      <c r="AP217" s="276"/>
      <c r="AQ217" s="276">
        <v>2502</v>
      </c>
      <c r="AR217" s="276"/>
      <c r="AS217" s="56"/>
      <c r="AT217" s="333"/>
      <c r="AU217" s="279"/>
      <c r="AV217" s="330"/>
      <c r="AW217" s="330"/>
      <c r="AX217" s="330"/>
    </row>
    <row r="218" spans="1:50" s="331" customFormat="1" ht="36.75" customHeight="1" x14ac:dyDescent="0.25">
      <c r="A218" s="267" t="s">
        <v>807</v>
      </c>
      <c r="B218" s="326" t="s">
        <v>808</v>
      </c>
      <c r="C218" s="327"/>
      <c r="D218" s="267"/>
      <c r="E218" s="328"/>
      <c r="F218" s="267"/>
      <c r="G218" s="267"/>
      <c r="H218" s="267"/>
      <c r="I218" s="267"/>
      <c r="J218" s="267"/>
      <c r="K218" s="267"/>
      <c r="L218" s="244">
        <v>28500</v>
      </c>
      <c r="M218" s="244"/>
      <c r="N218" s="244"/>
      <c r="O218" s="244"/>
      <c r="P218" s="244"/>
      <c r="Q218" s="244"/>
      <c r="R218" s="244"/>
      <c r="S218" s="276">
        <f t="shared" si="341"/>
        <v>0</v>
      </c>
      <c r="T218" s="276"/>
      <c r="U218" s="276"/>
      <c r="V218" s="276"/>
      <c r="W218" s="276"/>
      <c r="X218" s="256">
        <f t="shared" si="229"/>
        <v>0</v>
      </c>
      <c r="Y218" s="276">
        <f t="shared" si="342"/>
        <v>0</v>
      </c>
      <c r="Z218" s="276"/>
      <c r="AA218" s="276"/>
      <c r="AB218" s="276"/>
      <c r="AC218" s="276"/>
      <c r="AD218" s="277">
        <v>0</v>
      </c>
      <c r="AE218" s="277"/>
      <c r="AF218" s="277"/>
      <c r="AG218" s="277"/>
      <c r="AH218" s="277"/>
      <c r="AI218" s="276">
        <f t="shared" si="343"/>
        <v>0</v>
      </c>
      <c r="AJ218" s="276"/>
      <c r="AK218" s="276"/>
      <c r="AL218" s="276"/>
      <c r="AM218" s="276"/>
      <c r="AN218" s="276">
        <f t="shared" si="344"/>
        <v>0</v>
      </c>
      <c r="AO218" s="276"/>
      <c r="AP218" s="276"/>
      <c r="AQ218" s="276"/>
      <c r="AR218" s="276"/>
      <c r="AS218" s="243"/>
      <c r="AT218" s="329"/>
      <c r="AU218" s="279"/>
      <c r="AV218" s="330"/>
      <c r="AW218" s="330"/>
      <c r="AX218" s="330"/>
    </row>
    <row r="219" spans="1:50" ht="63.75" customHeight="1" x14ac:dyDescent="0.25">
      <c r="A219" s="243">
        <v>2</v>
      </c>
      <c r="B219" s="114" t="s">
        <v>811</v>
      </c>
      <c r="C219" s="113"/>
      <c r="D219" s="243"/>
      <c r="E219" s="295"/>
      <c r="F219" s="243"/>
      <c r="G219" s="243"/>
      <c r="H219" s="243"/>
      <c r="I219" s="243"/>
      <c r="J219" s="243"/>
      <c r="K219" s="243"/>
      <c r="L219" s="244">
        <v>250000</v>
      </c>
      <c r="M219" s="244"/>
      <c r="N219" s="244"/>
      <c r="O219" s="244"/>
      <c r="P219" s="244">
        <v>31360</v>
      </c>
      <c r="Q219" s="244">
        <v>46000</v>
      </c>
      <c r="R219" s="244"/>
      <c r="S219" s="276">
        <f t="shared" si="341"/>
        <v>40000</v>
      </c>
      <c r="T219" s="276"/>
      <c r="U219" s="276"/>
      <c r="V219" s="276">
        <v>40000</v>
      </c>
      <c r="W219" s="276"/>
      <c r="X219" s="256">
        <f t="shared" si="229"/>
        <v>0</v>
      </c>
      <c r="Y219" s="276">
        <f t="shared" si="342"/>
        <v>40000</v>
      </c>
      <c r="Z219" s="276"/>
      <c r="AA219" s="276"/>
      <c r="AB219" s="276">
        <v>40000</v>
      </c>
      <c r="AC219" s="276"/>
      <c r="AD219" s="277">
        <v>1504</v>
      </c>
      <c r="AE219" s="277"/>
      <c r="AF219" s="277"/>
      <c r="AG219" s="277">
        <v>1504</v>
      </c>
      <c r="AH219" s="277"/>
      <c r="AI219" s="276">
        <f t="shared" si="343"/>
        <v>800</v>
      </c>
      <c r="AJ219" s="276"/>
      <c r="AK219" s="276"/>
      <c r="AL219" s="276">
        <v>800</v>
      </c>
      <c r="AM219" s="276"/>
      <c r="AN219" s="276">
        <f t="shared" si="344"/>
        <v>800</v>
      </c>
      <c r="AO219" s="276"/>
      <c r="AP219" s="276"/>
      <c r="AQ219" s="276">
        <v>800</v>
      </c>
      <c r="AR219" s="276"/>
      <c r="AS219" s="56"/>
      <c r="AU219" s="279"/>
    </row>
    <row r="220" spans="1:50" ht="50.25" customHeight="1" x14ac:dyDescent="0.25">
      <c r="A220" s="243">
        <v>3</v>
      </c>
      <c r="B220" s="114" t="s">
        <v>812</v>
      </c>
      <c r="C220" s="113"/>
      <c r="D220" s="243"/>
      <c r="E220" s="295"/>
      <c r="F220" s="243"/>
      <c r="G220" s="243"/>
      <c r="H220" s="243"/>
      <c r="I220" s="243"/>
      <c r="J220" s="243"/>
      <c r="K220" s="243"/>
      <c r="L220" s="244">
        <v>150000</v>
      </c>
      <c r="M220" s="244"/>
      <c r="N220" s="244"/>
      <c r="O220" s="244"/>
      <c r="P220" s="244"/>
      <c r="Q220" s="244">
        <v>69900</v>
      </c>
      <c r="R220" s="244"/>
      <c r="S220" s="276">
        <f t="shared" si="341"/>
        <v>30000</v>
      </c>
      <c r="T220" s="276"/>
      <c r="U220" s="276"/>
      <c r="V220" s="276">
        <v>30000</v>
      </c>
      <c r="W220" s="276"/>
      <c r="X220" s="256">
        <f t="shared" si="229"/>
        <v>0</v>
      </c>
      <c r="Y220" s="276">
        <f t="shared" si="342"/>
        <v>30000</v>
      </c>
      <c r="Z220" s="276"/>
      <c r="AA220" s="276"/>
      <c r="AB220" s="276">
        <v>30000</v>
      </c>
      <c r="AC220" s="276"/>
      <c r="AD220" s="277">
        <v>4684</v>
      </c>
      <c r="AE220" s="277"/>
      <c r="AF220" s="277"/>
      <c r="AG220" s="277">
        <v>4684</v>
      </c>
      <c r="AH220" s="277"/>
      <c r="AI220" s="276">
        <f t="shared" si="343"/>
        <v>5000</v>
      </c>
      <c r="AJ220" s="276"/>
      <c r="AK220" s="276"/>
      <c r="AL220" s="276">
        <v>5000</v>
      </c>
      <c r="AM220" s="276"/>
      <c r="AN220" s="276">
        <f t="shared" si="344"/>
        <v>5000</v>
      </c>
      <c r="AO220" s="276"/>
      <c r="AP220" s="276"/>
      <c r="AQ220" s="276">
        <v>5000</v>
      </c>
      <c r="AR220" s="276"/>
      <c r="AS220" s="243"/>
      <c r="AU220" s="279"/>
    </row>
    <row r="221" spans="1:50" s="325" customFormat="1" ht="35.25" customHeight="1" x14ac:dyDescent="0.25">
      <c r="A221" s="242" t="s">
        <v>79</v>
      </c>
      <c r="B221" s="332" t="s">
        <v>819</v>
      </c>
      <c r="C221" s="242"/>
      <c r="D221" s="242"/>
      <c r="E221" s="323"/>
      <c r="F221" s="243"/>
      <c r="G221" s="243"/>
      <c r="H221" s="242"/>
      <c r="I221" s="242"/>
      <c r="J221" s="242"/>
      <c r="K221" s="242"/>
      <c r="L221" s="255">
        <f t="shared" ref="L221" si="345">L222+L228+L229</f>
        <v>529250</v>
      </c>
      <c r="M221" s="255"/>
      <c r="N221" s="255"/>
      <c r="O221" s="245">
        <f t="shared" ref="O221:Q221" si="346">O222+O228+O229</f>
        <v>0</v>
      </c>
      <c r="P221" s="255">
        <f t="shared" si="346"/>
        <v>178258</v>
      </c>
      <c r="Q221" s="255">
        <f t="shared" si="346"/>
        <v>136822</v>
      </c>
      <c r="R221" s="255"/>
      <c r="S221" s="245">
        <f>S222+S228+S229</f>
        <v>126850</v>
      </c>
      <c r="T221" s="245">
        <f t="shared" ref="T221:W221" si="347">T222+T228+T229</f>
        <v>0</v>
      </c>
      <c r="U221" s="245">
        <f t="shared" si="347"/>
        <v>0</v>
      </c>
      <c r="V221" s="245">
        <f t="shared" si="347"/>
        <v>126850</v>
      </c>
      <c r="W221" s="245">
        <f t="shared" si="347"/>
        <v>0</v>
      </c>
      <c r="X221" s="256">
        <f t="shared" si="229"/>
        <v>0</v>
      </c>
      <c r="Y221" s="245">
        <f>Y222+Y228+Y229</f>
        <v>126850</v>
      </c>
      <c r="Z221" s="245">
        <f t="shared" ref="Z221:AC221" si="348">Z222+Z228+Z229</f>
        <v>0</v>
      </c>
      <c r="AA221" s="245">
        <f t="shared" si="348"/>
        <v>0</v>
      </c>
      <c r="AB221" s="245">
        <f t="shared" si="348"/>
        <v>126850</v>
      </c>
      <c r="AC221" s="245">
        <f t="shared" si="348"/>
        <v>0</v>
      </c>
      <c r="AD221" s="247">
        <v>41512</v>
      </c>
      <c r="AE221" s="247">
        <v>0</v>
      </c>
      <c r="AF221" s="247">
        <v>0</v>
      </c>
      <c r="AG221" s="247">
        <v>41512</v>
      </c>
      <c r="AH221" s="247">
        <v>0</v>
      </c>
      <c r="AI221" s="245">
        <f>AI222+AI228+AI229</f>
        <v>46821</v>
      </c>
      <c r="AJ221" s="245">
        <f t="shared" ref="AJ221:AM221" si="349">AJ222+AJ228+AJ229</f>
        <v>0</v>
      </c>
      <c r="AK221" s="245">
        <f t="shared" si="349"/>
        <v>0</v>
      </c>
      <c r="AL221" s="245">
        <f t="shared" si="349"/>
        <v>46821</v>
      </c>
      <c r="AM221" s="245">
        <f t="shared" si="349"/>
        <v>0</v>
      </c>
      <c r="AN221" s="245">
        <f>AN222+AN228+AN229</f>
        <v>43267</v>
      </c>
      <c r="AO221" s="245">
        <f t="shared" ref="AO221:AR221" si="350">AO222+AO228+AO229</f>
        <v>0</v>
      </c>
      <c r="AP221" s="245">
        <f t="shared" si="350"/>
        <v>0</v>
      </c>
      <c r="AQ221" s="245">
        <f t="shared" si="350"/>
        <v>43267</v>
      </c>
      <c r="AR221" s="245">
        <f t="shared" si="350"/>
        <v>0</v>
      </c>
      <c r="AS221" s="242"/>
      <c r="AT221" s="260"/>
      <c r="AU221" s="279"/>
      <c r="AV221" s="324"/>
      <c r="AW221" s="324"/>
      <c r="AX221" s="324"/>
    </row>
    <row r="222" spans="1:50" ht="47.25" customHeight="1" x14ac:dyDescent="0.25">
      <c r="A222" s="243">
        <v>1</v>
      </c>
      <c r="B222" s="114" t="s">
        <v>800</v>
      </c>
      <c r="C222" s="243"/>
      <c r="D222" s="243"/>
      <c r="E222" s="295"/>
      <c r="F222" s="243"/>
      <c r="G222" s="243"/>
      <c r="H222" s="243"/>
      <c r="I222" s="243"/>
      <c r="J222" s="243"/>
      <c r="K222" s="243"/>
      <c r="L222" s="244">
        <f t="shared" ref="L222:Q222" si="351">L224+L225+L226+L227</f>
        <v>219250</v>
      </c>
      <c r="M222" s="244"/>
      <c r="N222" s="244"/>
      <c r="O222" s="245">
        <f t="shared" si="351"/>
        <v>0</v>
      </c>
      <c r="P222" s="244">
        <f t="shared" si="351"/>
        <v>117428</v>
      </c>
      <c r="Q222" s="244">
        <f t="shared" si="351"/>
        <v>71822</v>
      </c>
      <c r="R222" s="244"/>
      <c r="S222" s="276">
        <f>S224+S225+S226+S227</f>
        <v>71850</v>
      </c>
      <c r="T222" s="276">
        <f t="shared" ref="T222:W222" si="352">T224+T225+T226+T227</f>
        <v>0</v>
      </c>
      <c r="U222" s="276">
        <f t="shared" si="352"/>
        <v>0</v>
      </c>
      <c r="V222" s="276">
        <f t="shared" si="352"/>
        <v>71850</v>
      </c>
      <c r="W222" s="276">
        <f t="shared" si="352"/>
        <v>0</v>
      </c>
      <c r="X222" s="256">
        <f t="shared" si="229"/>
        <v>0</v>
      </c>
      <c r="Y222" s="276">
        <f>Y224+Y225+Y226+Y227</f>
        <v>71850</v>
      </c>
      <c r="Z222" s="276">
        <f t="shared" ref="Z222:AC222" si="353">Z224+Z225+Z226+Z227</f>
        <v>0</v>
      </c>
      <c r="AA222" s="276">
        <f t="shared" si="353"/>
        <v>0</v>
      </c>
      <c r="AB222" s="276">
        <f t="shared" si="353"/>
        <v>71850</v>
      </c>
      <c r="AC222" s="276">
        <f t="shared" si="353"/>
        <v>0</v>
      </c>
      <c r="AD222" s="277">
        <v>26129</v>
      </c>
      <c r="AE222" s="277">
        <v>0</v>
      </c>
      <c r="AF222" s="277">
        <v>0</v>
      </c>
      <c r="AG222" s="277">
        <v>26129</v>
      </c>
      <c r="AH222" s="277">
        <v>0</v>
      </c>
      <c r="AI222" s="276">
        <f>AI224+AI225+AI226+AI227</f>
        <v>23584</v>
      </c>
      <c r="AJ222" s="276">
        <f t="shared" ref="AJ222:AM222" si="354">AJ224+AJ225+AJ226+AJ227</f>
        <v>0</v>
      </c>
      <c r="AK222" s="276">
        <f t="shared" si="354"/>
        <v>0</v>
      </c>
      <c r="AL222" s="276">
        <f t="shared" si="354"/>
        <v>23584</v>
      </c>
      <c r="AM222" s="276">
        <f t="shared" si="354"/>
        <v>0</v>
      </c>
      <c r="AN222" s="276">
        <f>AN224+AN225+AN226+AN227</f>
        <v>27820</v>
      </c>
      <c r="AO222" s="276">
        <f t="shared" ref="AO222:AR222" si="355">AO224+AO225+AO226+AO227</f>
        <v>0</v>
      </c>
      <c r="AP222" s="276">
        <f t="shared" si="355"/>
        <v>0</v>
      </c>
      <c r="AQ222" s="276">
        <f t="shared" si="355"/>
        <v>27820</v>
      </c>
      <c r="AR222" s="276">
        <f t="shared" si="355"/>
        <v>0</v>
      </c>
      <c r="AS222" s="243"/>
      <c r="AU222" s="279"/>
    </row>
    <row r="223" spans="1:50" ht="30" customHeight="1" x14ac:dyDescent="0.25">
      <c r="A223" s="243"/>
      <c r="B223" s="326" t="s">
        <v>22</v>
      </c>
      <c r="C223" s="113"/>
      <c r="D223" s="243"/>
      <c r="E223" s="295"/>
      <c r="F223" s="243"/>
      <c r="G223" s="243"/>
      <c r="H223" s="243"/>
      <c r="I223" s="243"/>
      <c r="J223" s="243"/>
      <c r="K223" s="243"/>
      <c r="L223" s="244"/>
      <c r="M223" s="244"/>
      <c r="N223" s="244"/>
      <c r="O223" s="244"/>
      <c r="P223" s="244"/>
      <c r="Q223" s="244"/>
      <c r="R223" s="244"/>
      <c r="S223" s="276">
        <f t="shared" ref="S223:S229" si="356">T223+U223+V223+W223</f>
        <v>0</v>
      </c>
      <c r="T223" s="276"/>
      <c r="U223" s="276"/>
      <c r="V223" s="276"/>
      <c r="W223" s="276"/>
      <c r="X223" s="256">
        <f t="shared" si="229"/>
        <v>0</v>
      </c>
      <c r="Y223" s="276">
        <f t="shared" ref="Y223:Y229" si="357">Z223+AA223+AB223+AC223</f>
        <v>0</v>
      </c>
      <c r="Z223" s="276"/>
      <c r="AA223" s="276"/>
      <c r="AB223" s="276"/>
      <c r="AC223" s="276"/>
      <c r="AD223" s="277">
        <v>0</v>
      </c>
      <c r="AE223" s="277"/>
      <c r="AF223" s="277"/>
      <c r="AG223" s="277"/>
      <c r="AH223" s="277"/>
      <c r="AI223" s="276">
        <f t="shared" ref="AI223:AI229" si="358">AJ223+AK223+AL223+AM223</f>
        <v>0</v>
      </c>
      <c r="AJ223" s="276"/>
      <c r="AK223" s="276"/>
      <c r="AL223" s="276"/>
      <c r="AM223" s="276"/>
      <c r="AN223" s="276">
        <f t="shared" ref="AN223:AN229" si="359">AO223+AP223+AQ223+AR223</f>
        <v>0</v>
      </c>
      <c r="AO223" s="276"/>
      <c r="AP223" s="276"/>
      <c r="AQ223" s="276"/>
      <c r="AR223" s="276"/>
      <c r="AS223" s="243"/>
      <c r="AU223" s="279"/>
    </row>
    <row r="224" spans="1:50" s="330" customFormat="1" ht="108" customHeight="1" x14ac:dyDescent="0.25">
      <c r="A224" s="267" t="s">
        <v>801</v>
      </c>
      <c r="B224" s="326" t="s">
        <v>802</v>
      </c>
      <c r="C224" s="327"/>
      <c r="D224" s="267"/>
      <c r="E224" s="328"/>
      <c r="F224" s="267"/>
      <c r="G224" s="267"/>
      <c r="H224" s="267"/>
      <c r="I224" s="267"/>
      <c r="J224" s="267"/>
      <c r="K224" s="267"/>
      <c r="L224" s="244">
        <v>130000</v>
      </c>
      <c r="M224" s="244"/>
      <c r="N224" s="244"/>
      <c r="O224" s="244"/>
      <c r="P224" s="244">
        <v>102428</v>
      </c>
      <c r="Q224" s="244">
        <v>27572</v>
      </c>
      <c r="R224" s="244"/>
      <c r="S224" s="276">
        <f t="shared" si="356"/>
        <v>27600</v>
      </c>
      <c r="T224" s="276"/>
      <c r="U224" s="276"/>
      <c r="V224" s="276">
        <f>65000-37400</f>
        <v>27600</v>
      </c>
      <c r="W224" s="276"/>
      <c r="X224" s="256">
        <f t="shared" si="229"/>
        <v>0</v>
      </c>
      <c r="Y224" s="276">
        <f t="shared" si="357"/>
        <v>27600</v>
      </c>
      <c r="Z224" s="276"/>
      <c r="AA224" s="276"/>
      <c r="AB224" s="276">
        <f>65000-37400</f>
        <v>27600</v>
      </c>
      <c r="AC224" s="276"/>
      <c r="AD224" s="277">
        <v>16455</v>
      </c>
      <c r="AE224" s="277"/>
      <c r="AF224" s="277"/>
      <c r="AG224" s="277">
        <v>16455</v>
      </c>
      <c r="AH224" s="277"/>
      <c r="AI224" s="276">
        <f t="shared" si="358"/>
        <v>16646</v>
      </c>
      <c r="AJ224" s="276"/>
      <c r="AK224" s="276"/>
      <c r="AL224" s="276">
        <v>16646</v>
      </c>
      <c r="AM224" s="276"/>
      <c r="AN224" s="276">
        <f t="shared" si="359"/>
        <v>12404</v>
      </c>
      <c r="AO224" s="276"/>
      <c r="AP224" s="276"/>
      <c r="AQ224" s="276">
        <v>12404</v>
      </c>
      <c r="AR224" s="276"/>
      <c r="AS224" s="56"/>
      <c r="AT224" s="335"/>
      <c r="AU224" s="279"/>
    </row>
    <row r="225" spans="1:50" s="331" customFormat="1" ht="41.25" customHeight="1" x14ac:dyDescent="0.25">
      <c r="A225" s="267" t="s">
        <v>803</v>
      </c>
      <c r="B225" s="326" t="s">
        <v>804</v>
      </c>
      <c r="C225" s="327"/>
      <c r="D225" s="267"/>
      <c r="E225" s="328"/>
      <c r="F225" s="267"/>
      <c r="G225" s="267"/>
      <c r="H225" s="267"/>
      <c r="I225" s="267"/>
      <c r="J225" s="267"/>
      <c r="K225" s="267"/>
      <c r="L225" s="244">
        <v>15000</v>
      </c>
      <c r="M225" s="244"/>
      <c r="N225" s="244"/>
      <c r="O225" s="244"/>
      <c r="P225" s="244"/>
      <c r="Q225" s="244">
        <v>15000</v>
      </c>
      <c r="R225" s="244"/>
      <c r="S225" s="276">
        <f t="shared" si="356"/>
        <v>15000</v>
      </c>
      <c r="T225" s="276"/>
      <c r="U225" s="276"/>
      <c r="V225" s="276">
        <v>15000</v>
      </c>
      <c r="W225" s="276"/>
      <c r="X225" s="256">
        <f t="shared" ref="X225:X288" si="360">Y225-S225</f>
        <v>0</v>
      </c>
      <c r="Y225" s="276">
        <f t="shared" si="357"/>
        <v>15000</v>
      </c>
      <c r="Z225" s="276"/>
      <c r="AA225" s="276"/>
      <c r="AB225" s="276">
        <v>15000</v>
      </c>
      <c r="AC225" s="276"/>
      <c r="AD225" s="277">
        <v>3460</v>
      </c>
      <c r="AE225" s="277"/>
      <c r="AF225" s="277"/>
      <c r="AG225" s="277">
        <v>3460</v>
      </c>
      <c r="AH225" s="277"/>
      <c r="AI225" s="276">
        <f t="shared" si="358"/>
        <v>1240</v>
      </c>
      <c r="AJ225" s="276"/>
      <c r="AK225" s="276"/>
      <c r="AL225" s="276">
        <v>1240</v>
      </c>
      <c r="AM225" s="276"/>
      <c r="AN225" s="276">
        <f t="shared" si="359"/>
        <v>5393</v>
      </c>
      <c r="AO225" s="276"/>
      <c r="AP225" s="276"/>
      <c r="AQ225" s="276">
        <v>5393</v>
      </c>
      <c r="AR225" s="276"/>
      <c r="AS225" s="243"/>
      <c r="AT225" s="335"/>
      <c r="AU225" s="279"/>
      <c r="AV225" s="330"/>
      <c r="AW225" s="330"/>
      <c r="AX225" s="330"/>
    </row>
    <row r="226" spans="1:50" s="331" customFormat="1" ht="60" customHeight="1" x14ac:dyDescent="0.25">
      <c r="A226" s="267" t="s">
        <v>805</v>
      </c>
      <c r="B226" s="326" t="s">
        <v>806</v>
      </c>
      <c r="C226" s="327"/>
      <c r="D226" s="267"/>
      <c r="E226" s="328"/>
      <c r="F226" s="267"/>
      <c r="G226" s="267"/>
      <c r="H226" s="267"/>
      <c r="I226" s="267"/>
      <c r="J226" s="267"/>
      <c r="K226" s="267"/>
      <c r="L226" s="244">
        <v>60000</v>
      </c>
      <c r="M226" s="244"/>
      <c r="N226" s="244"/>
      <c r="O226" s="244"/>
      <c r="P226" s="244">
        <v>15000</v>
      </c>
      <c r="Q226" s="244">
        <v>15000</v>
      </c>
      <c r="R226" s="244"/>
      <c r="S226" s="276">
        <f t="shared" si="356"/>
        <v>15000</v>
      </c>
      <c r="T226" s="276"/>
      <c r="U226" s="276"/>
      <c r="V226" s="276">
        <v>15000</v>
      </c>
      <c r="W226" s="276"/>
      <c r="X226" s="256">
        <f t="shared" si="360"/>
        <v>0</v>
      </c>
      <c r="Y226" s="276">
        <f t="shared" si="357"/>
        <v>15000</v>
      </c>
      <c r="Z226" s="276"/>
      <c r="AA226" s="276"/>
      <c r="AB226" s="276">
        <v>15000</v>
      </c>
      <c r="AC226" s="276"/>
      <c r="AD226" s="277">
        <v>4439</v>
      </c>
      <c r="AE226" s="277"/>
      <c r="AF226" s="277"/>
      <c r="AG226" s="277">
        <v>4439</v>
      </c>
      <c r="AH226" s="277"/>
      <c r="AI226" s="276">
        <f t="shared" si="358"/>
        <v>3363</v>
      </c>
      <c r="AJ226" s="276"/>
      <c r="AK226" s="276"/>
      <c r="AL226" s="276">
        <v>3363</v>
      </c>
      <c r="AM226" s="276"/>
      <c r="AN226" s="276">
        <f t="shared" si="359"/>
        <v>5358</v>
      </c>
      <c r="AO226" s="276"/>
      <c r="AP226" s="276"/>
      <c r="AQ226" s="276">
        <v>5358</v>
      </c>
      <c r="AR226" s="276"/>
      <c r="AS226" s="56"/>
      <c r="AT226" s="333"/>
      <c r="AU226" s="279"/>
      <c r="AV226" s="330"/>
      <c r="AW226" s="330"/>
      <c r="AX226" s="330"/>
    </row>
    <row r="227" spans="1:50" s="331" customFormat="1" ht="19.5" x14ac:dyDescent="0.25">
      <c r="A227" s="267" t="s">
        <v>807</v>
      </c>
      <c r="B227" s="326" t="s">
        <v>808</v>
      </c>
      <c r="C227" s="327"/>
      <c r="D227" s="267"/>
      <c r="E227" s="328"/>
      <c r="F227" s="267"/>
      <c r="G227" s="267"/>
      <c r="H227" s="267"/>
      <c r="I227" s="267"/>
      <c r="J227" s="267"/>
      <c r="K227" s="267"/>
      <c r="L227" s="244">
        <v>14250</v>
      </c>
      <c r="M227" s="244"/>
      <c r="N227" s="244"/>
      <c r="O227" s="244"/>
      <c r="P227" s="244"/>
      <c r="Q227" s="244">
        <v>14250</v>
      </c>
      <c r="R227" s="244"/>
      <c r="S227" s="276">
        <f t="shared" si="356"/>
        <v>14250</v>
      </c>
      <c r="T227" s="276"/>
      <c r="U227" s="276"/>
      <c r="V227" s="276">
        <v>14250</v>
      </c>
      <c r="W227" s="276"/>
      <c r="X227" s="256">
        <f t="shared" si="360"/>
        <v>0</v>
      </c>
      <c r="Y227" s="276">
        <f t="shared" si="357"/>
        <v>14250</v>
      </c>
      <c r="Z227" s="276"/>
      <c r="AA227" s="276"/>
      <c r="AB227" s="276">
        <v>14250</v>
      </c>
      <c r="AC227" s="276"/>
      <c r="AD227" s="277">
        <v>1775</v>
      </c>
      <c r="AE227" s="277"/>
      <c r="AF227" s="277"/>
      <c r="AG227" s="277">
        <v>1775</v>
      </c>
      <c r="AH227" s="277"/>
      <c r="AI227" s="276">
        <f t="shared" si="358"/>
        <v>2335</v>
      </c>
      <c r="AJ227" s="276"/>
      <c r="AK227" s="276"/>
      <c r="AL227" s="276">
        <v>2335</v>
      </c>
      <c r="AM227" s="276"/>
      <c r="AN227" s="276">
        <f t="shared" si="359"/>
        <v>4665</v>
      </c>
      <c r="AO227" s="276"/>
      <c r="AP227" s="276"/>
      <c r="AQ227" s="276">
        <v>4665</v>
      </c>
      <c r="AR227" s="276"/>
      <c r="AS227" s="56"/>
      <c r="AT227" s="333"/>
      <c r="AU227" s="279"/>
      <c r="AV227" s="330"/>
      <c r="AW227" s="330"/>
      <c r="AX227" s="330"/>
    </row>
    <row r="228" spans="1:50" ht="63.75" customHeight="1" x14ac:dyDescent="0.25">
      <c r="A228" s="243">
        <v>2</v>
      </c>
      <c r="B228" s="114" t="s">
        <v>811</v>
      </c>
      <c r="C228" s="113"/>
      <c r="D228" s="243"/>
      <c r="E228" s="295"/>
      <c r="F228" s="243"/>
      <c r="G228" s="243"/>
      <c r="H228" s="243"/>
      <c r="I228" s="243"/>
      <c r="J228" s="243"/>
      <c r="K228" s="243"/>
      <c r="L228" s="244">
        <v>160000</v>
      </c>
      <c r="M228" s="244"/>
      <c r="N228" s="244"/>
      <c r="O228" s="244"/>
      <c r="P228" s="244">
        <v>3000</v>
      </c>
      <c r="Q228" s="244"/>
      <c r="R228" s="244"/>
      <c r="S228" s="276">
        <f t="shared" si="356"/>
        <v>0</v>
      </c>
      <c r="T228" s="276"/>
      <c r="U228" s="276"/>
      <c r="V228" s="276">
        <v>0</v>
      </c>
      <c r="W228" s="276"/>
      <c r="X228" s="256">
        <f t="shared" si="360"/>
        <v>0</v>
      </c>
      <c r="Y228" s="276">
        <f t="shared" si="357"/>
        <v>0</v>
      </c>
      <c r="Z228" s="276"/>
      <c r="AA228" s="276"/>
      <c r="AB228" s="276">
        <v>0</v>
      </c>
      <c r="AC228" s="276"/>
      <c r="AD228" s="277">
        <v>0</v>
      </c>
      <c r="AE228" s="277"/>
      <c r="AF228" s="277"/>
      <c r="AG228" s="277">
        <v>0</v>
      </c>
      <c r="AH228" s="277"/>
      <c r="AI228" s="276">
        <f t="shared" si="358"/>
        <v>0</v>
      </c>
      <c r="AJ228" s="276"/>
      <c r="AK228" s="276"/>
      <c r="AL228" s="276">
        <v>0</v>
      </c>
      <c r="AM228" s="276"/>
      <c r="AN228" s="276">
        <f t="shared" si="359"/>
        <v>0</v>
      </c>
      <c r="AO228" s="276"/>
      <c r="AP228" s="276"/>
      <c r="AQ228" s="276">
        <v>0</v>
      </c>
      <c r="AR228" s="276"/>
      <c r="AS228" s="243"/>
      <c r="AU228" s="279"/>
    </row>
    <row r="229" spans="1:50" ht="48" customHeight="1" x14ac:dyDescent="0.25">
      <c r="A229" s="243">
        <v>3</v>
      </c>
      <c r="B229" s="114" t="s">
        <v>812</v>
      </c>
      <c r="C229" s="113"/>
      <c r="D229" s="243"/>
      <c r="E229" s="295"/>
      <c r="F229" s="243"/>
      <c r="G229" s="243"/>
      <c r="H229" s="243"/>
      <c r="I229" s="243"/>
      <c r="J229" s="243"/>
      <c r="K229" s="243"/>
      <c r="L229" s="244">
        <v>150000</v>
      </c>
      <c r="M229" s="244"/>
      <c r="N229" s="244"/>
      <c r="O229" s="244"/>
      <c r="P229" s="244">
        <v>57830</v>
      </c>
      <c r="Q229" s="244">
        <v>65000</v>
      </c>
      <c r="R229" s="244"/>
      <c r="S229" s="276">
        <f t="shared" si="356"/>
        <v>55000</v>
      </c>
      <c r="T229" s="276"/>
      <c r="U229" s="276"/>
      <c r="V229" s="276">
        <v>55000</v>
      </c>
      <c r="W229" s="276"/>
      <c r="X229" s="256">
        <f t="shared" si="360"/>
        <v>0</v>
      </c>
      <c r="Y229" s="276">
        <f t="shared" si="357"/>
        <v>55000</v>
      </c>
      <c r="Z229" s="276"/>
      <c r="AA229" s="276"/>
      <c r="AB229" s="276">
        <v>55000</v>
      </c>
      <c r="AC229" s="276"/>
      <c r="AD229" s="277">
        <v>15383</v>
      </c>
      <c r="AE229" s="277"/>
      <c r="AF229" s="277"/>
      <c r="AG229" s="277">
        <v>15383</v>
      </c>
      <c r="AH229" s="277"/>
      <c r="AI229" s="276">
        <f t="shared" si="358"/>
        <v>23237</v>
      </c>
      <c r="AJ229" s="276"/>
      <c r="AK229" s="276"/>
      <c r="AL229" s="276">
        <v>23237</v>
      </c>
      <c r="AM229" s="276"/>
      <c r="AN229" s="276">
        <f t="shared" si="359"/>
        <v>15447</v>
      </c>
      <c r="AO229" s="276"/>
      <c r="AP229" s="276"/>
      <c r="AQ229" s="276">
        <v>15447</v>
      </c>
      <c r="AR229" s="276"/>
      <c r="AS229" s="334"/>
      <c r="AT229" s="278"/>
      <c r="AU229" s="279"/>
    </row>
    <row r="230" spans="1:50" s="325" customFormat="1" ht="47.25" customHeight="1" x14ac:dyDescent="0.25">
      <c r="A230" s="242" t="s">
        <v>326</v>
      </c>
      <c r="B230" s="332" t="s">
        <v>820</v>
      </c>
      <c r="C230" s="242"/>
      <c r="D230" s="242"/>
      <c r="E230" s="323"/>
      <c r="F230" s="243"/>
      <c r="G230" s="243"/>
      <c r="H230" s="242"/>
      <c r="I230" s="242"/>
      <c r="J230" s="242"/>
      <c r="K230" s="242"/>
      <c r="L230" s="255">
        <f t="shared" ref="L230" si="361">L231+L237+L238</f>
        <v>470500</v>
      </c>
      <c r="M230" s="255"/>
      <c r="N230" s="255"/>
      <c r="O230" s="245">
        <f t="shared" ref="O230:Q230" si="362">O231+O237+O238</f>
        <v>0</v>
      </c>
      <c r="P230" s="255">
        <f t="shared" si="362"/>
        <v>76357</v>
      </c>
      <c r="Q230" s="255">
        <f t="shared" si="362"/>
        <v>204428</v>
      </c>
      <c r="R230" s="255"/>
      <c r="S230" s="245">
        <f>S231+S237+S238</f>
        <v>172400</v>
      </c>
      <c r="T230" s="245">
        <f t="shared" ref="T230:W230" si="363">T231+T237+T238</f>
        <v>0</v>
      </c>
      <c r="U230" s="245">
        <f t="shared" si="363"/>
        <v>0</v>
      </c>
      <c r="V230" s="245">
        <f t="shared" si="363"/>
        <v>172400</v>
      </c>
      <c r="W230" s="245">
        <f t="shared" si="363"/>
        <v>0</v>
      </c>
      <c r="X230" s="256">
        <f t="shared" si="360"/>
        <v>0</v>
      </c>
      <c r="Y230" s="245">
        <f>Y231+Y237+Y238</f>
        <v>172400</v>
      </c>
      <c r="Z230" s="245">
        <f t="shared" ref="Z230:AC230" si="364">Z231+Z237+Z238</f>
        <v>0</v>
      </c>
      <c r="AA230" s="245">
        <f t="shared" si="364"/>
        <v>0</v>
      </c>
      <c r="AB230" s="245">
        <f t="shared" si="364"/>
        <v>172400</v>
      </c>
      <c r="AC230" s="245">
        <f t="shared" si="364"/>
        <v>0</v>
      </c>
      <c r="AD230" s="247">
        <v>81386</v>
      </c>
      <c r="AE230" s="247">
        <v>0</v>
      </c>
      <c r="AF230" s="247">
        <v>0</v>
      </c>
      <c r="AG230" s="247">
        <v>81386</v>
      </c>
      <c r="AH230" s="247">
        <v>0</v>
      </c>
      <c r="AI230" s="245">
        <f>AI231+AI237+AI238</f>
        <v>44473</v>
      </c>
      <c r="AJ230" s="245">
        <f t="shared" ref="AJ230:AM230" si="365">AJ231+AJ237+AJ238</f>
        <v>0</v>
      </c>
      <c r="AK230" s="245">
        <f t="shared" si="365"/>
        <v>0</v>
      </c>
      <c r="AL230" s="245">
        <f t="shared" si="365"/>
        <v>44473</v>
      </c>
      <c r="AM230" s="245">
        <f t="shared" si="365"/>
        <v>0</v>
      </c>
      <c r="AN230" s="245">
        <f>AN231+AN237+AN238</f>
        <v>44473</v>
      </c>
      <c r="AO230" s="245">
        <f t="shared" ref="AO230:AR230" si="366">AO231+AO237+AO238</f>
        <v>0</v>
      </c>
      <c r="AP230" s="245">
        <f t="shared" si="366"/>
        <v>0</v>
      </c>
      <c r="AQ230" s="245">
        <f t="shared" si="366"/>
        <v>44473</v>
      </c>
      <c r="AR230" s="245">
        <f t="shared" si="366"/>
        <v>0</v>
      </c>
      <c r="AS230" s="242"/>
      <c r="AT230" s="260"/>
      <c r="AU230" s="279"/>
      <c r="AV230" s="324"/>
      <c r="AW230" s="324"/>
      <c r="AX230" s="324"/>
    </row>
    <row r="231" spans="1:50" ht="49.5" customHeight="1" x14ac:dyDescent="0.25">
      <c r="A231" s="243">
        <v>1</v>
      </c>
      <c r="B231" s="114" t="s">
        <v>800</v>
      </c>
      <c r="C231" s="243"/>
      <c r="D231" s="243"/>
      <c r="E231" s="295"/>
      <c r="F231" s="243"/>
      <c r="G231" s="243"/>
      <c r="H231" s="243"/>
      <c r="I231" s="243"/>
      <c r="J231" s="243"/>
      <c r="K231" s="243"/>
      <c r="L231" s="244">
        <f t="shared" ref="L231:Q231" si="367">L233+L234+L235+L236</f>
        <v>233500</v>
      </c>
      <c r="M231" s="244"/>
      <c r="N231" s="244"/>
      <c r="O231" s="245">
        <f t="shared" si="367"/>
        <v>0</v>
      </c>
      <c r="P231" s="244">
        <f t="shared" si="367"/>
        <v>42572</v>
      </c>
      <c r="Q231" s="244">
        <f t="shared" si="367"/>
        <v>132428</v>
      </c>
      <c r="R231" s="244"/>
      <c r="S231" s="276">
        <f>S233+S234+S235+S236</f>
        <v>117400</v>
      </c>
      <c r="T231" s="276">
        <f t="shared" ref="T231:W231" si="368">T233+T234+T235+T236</f>
        <v>0</v>
      </c>
      <c r="U231" s="276">
        <f t="shared" si="368"/>
        <v>0</v>
      </c>
      <c r="V231" s="276">
        <f t="shared" si="368"/>
        <v>117400</v>
      </c>
      <c r="W231" s="276">
        <f t="shared" si="368"/>
        <v>0</v>
      </c>
      <c r="X231" s="256">
        <f t="shared" si="360"/>
        <v>0</v>
      </c>
      <c r="Y231" s="276">
        <f>Y233+Y234+Y235+Y236</f>
        <v>117400</v>
      </c>
      <c r="Z231" s="276">
        <f t="shared" ref="Z231:AC231" si="369">Z233+Z234+Z235+Z236</f>
        <v>0</v>
      </c>
      <c r="AA231" s="276">
        <f t="shared" si="369"/>
        <v>0</v>
      </c>
      <c r="AB231" s="276">
        <f t="shared" si="369"/>
        <v>117400</v>
      </c>
      <c r="AC231" s="276">
        <f t="shared" si="369"/>
        <v>0</v>
      </c>
      <c r="AD231" s="277">
        <v>49888</v>
      </c>
      <c r="AE231" s="277">
        <v>0</v>
      </c>
      <c r="AF231" s="277">
        <v>0</v>
      </c>
      <c r="AG231" s="277">
        <v>49888</v>
      </c>
      <c r="AH231" s="277">
        <v>0</v>
      </c>
      <c r="AI231" s="276">
        <f>AI233+AI234+AI235+AI236</f>
        <v>29048</v>
      </c>
      <c r="AJ231" s="276">
        <f t="shared" ref="AJ231:AM231" si="370">AJ233+AJ234+AJ235+AJ236</f>
        <v>0</v>
      </c>
      <c r="AK231" s="276">
        <f t="shared" si="370"/>
        <v>0</v>
      </c>
      <c r="AL231" s="276">
        <f t="shared" si="370"/>
        <v>29048</v>
      </c>
      <c r="AM231" s="276">
        <f t="shared" si="370"/>
        <v>0</v>
      </c>
      <c r="AN231" s="276">
        <f>AN233+AN234+AN235+AN236</f>
        <v>29048</v>
      </c>
      <c r="AO231" s="276">
        <f t="shared" ref="AO231:AR231" si="371">AO233+AO234+AO235+AO236</f>
        <v>0</v>
      </c>
      <c r="AP231" s="276">
        <f t="shared" si="371"/>
        <v>0</v>
      </c>
      <c r="AQ231" s="276">
        <f t="shared" si="371"/>
        <v>29048</v>
      </c>
      <c r="AR231" s="276">
        <f t="shared" si="371"/>
        <v>0</v>
      </c>
      <c r="AS231" s="243"/>
      <c r="AU231" s="279"/>
    </row>
    <row r="232" spans="1:50" ht="34.5" customHeight="1" x14ac:dyDescent="0.25">
      <c r="A232" s="243"/>
      <c r="B232" s="326" t="s">
        <v>22</v>
      </c>
      <c r="C232" s="113"/>
      <c r="D232" s="243"/>
      <c r="E232" s="295"/>
      <c r="F232" s="243"/>
      <c r="G232" s="243"/>
      <c r="H232" s="243"/>
      <c r="I232" s="243"/>
      <c r="J232" s="243"/>
      <c r="K232" s="243"/>
      <c r="L232" s="244"/>
      <c r="M232" s="244"/>
      <c r="N232" s="244"/>
      <c r="O232" s="244"/>
      <c r="P232" s="244"/>
      <c r="Q232" s="244"/>
      <c r="R232" s="244"/>
      <c r="S232" s="276">
        <f t="shared" ref="S232:S238" si="372">T232+U232+V232+W232</f>
        <v>0</v>
      </c>
      <c r="T232" s="276"/>
      <c r="U232" s="276"/>
      <c r="V232" s="276"/>
      <c r="W232" s="276"/>
      <c r="X232" s="256">
        <f t="shared" si="360"/>
        <v>0</v>
      </c>
      <c r="Y232" s="276">
        <f t="shared" ref="Y232:Y238" si="373">Z232+AA232+AB232+AC232</f>
        <v>0</v>
      </c>
      <c r="Z232" s="276"/>
      <c r="AA232" s="276"/>
      <c r="AB232" s="276"/>
      <c r="AC232" s="276"/>
      <c r="AD232" s="277">
        <v>0</v>
      </c>
      <c r="AE232" s="277"/>
      <c r="AF232" s="277"/>
      <c r="AG232" s="277"/>
      <c r="AH232" s="277"/>
      <c r="AI232" s="276">
        <f t="shared" ref="AI232:AI238" si="374">AJ232+AK232+AL232+AM232</f>
        <v>0</v>
      </c>
      <c r="AJ232" s="276"/>
      <c r="AK232" s="276"/>
      <c r="AL232" s="276"/>
      <c r="AM232" s="276"/>
      <c r="AN232" s="276">
        <f t="shared" ref="AN232:AN238" si="375">AO232+AP232+AQ232+AR232</f>
        <v>0</v>
      </c>
      <c r="AO232" s="276"/>
      <c r="AP232" s="276"/>
      <c r="AQ232" s="276"/>
      <c r="AR232" s="276"/>
      <c r="AS232" s="243"/>
      <c r="AU232" s="279"/>
    </row>
    <row r="233" spans="1:50" s="330" customFormat="1" ht="87.75" customHeight="1" x14ac:dyDescent="0.25">
      <c r="A233" s="267" t="s">
        <v>801</v>
      </c>
      <c r="B233" s="326" t="s">
        <v>802</v>
      </c>
      <c r="C233" s="327"/>
      <c r="D233" s="267"/>
      <c r="E233" s="328"/>
      <c r="F233" s="267"/>
      <c r="G233" s="267"/>
      <c r="H233" s="267"/>
      <c r="I233" s="267"/>
      <c r="J233" s="267"/>
      <c r="K233" s="267"/>
      <c r="L233" s="244">
        <v>130000</v>
      </c>
      <c r="M233" s="244"/>
      <c r="N233" s="244"/>
      <c r="O233" s="244"/>
      <c r="P233" s="244">
        <v>39572</v>
      </c>
      <c r="Q233" s="244">
        <v>90428</v>
      </c>
      <c r="R233" s="244"/>
      <c r="S233" s="276">
        <f t="shared" si="372"/>
        <v>90400</v>
      </c>
      <c r="T233" s="276"/>
      <c r="U233" s="276"/>
      <c r="V233" s="276">
        <f>65000+25400</f>
        <v>90400</v>
      </c>
      <c r="W233" s="276"/>
      <c r="X233" s="256">
        <f t="shared" si="360"/>
        <v>0</v>
      </c>
      <c r="Y233" s="276">
        <f t="shared" si="373"/>
        <v>90400</v>
      </c>
      <c r="Z233" s="276"/>
      <c r="AA233" s="276"/>
      <c r="AB233" s="276">
        <f>65000+25400</f>
        <v>90400</v>
      </c>
      <c r="AC233" s="276"/>
      <c r="AD233" s="277">
        <v>39229</v>
      </c>
      <c r="AE233" s="277"/>
      <c r="AF233" s="277"/>
      <c r="AG233" s="277">
        <v>39229</v>
      </c>
      <c r="AH233" s="277"/>
      <c r="AI233" s="276">
        <f t="shared" si="374"/>
        <v>21721</v>
      </c>
      <c r="AJ233" s="276"/>
      <c r="AK233" s="276"/>
      <c r="AL233" s="276">
        <v>21721</v>
      </c>
      <c r="AM233" s="276"/>
      <c r="AN233" s="276">
        <f t="shared" si="375"/>
        <v>21721</v>
      </c>
      <c r="AO233" s="276"/>
      <c r="AP233" s="276"/>
      <c r="AQ233" s="276">
        <v>21721</v>
      </c>
      <c r="AR233" s="276"/>
      <c r="AS233" s="56"/>
      <c r="AT233" s="329">
        <f>25428+65000</f>
        <v>90428</v>
      </c>
      <c r="AU233" s="279"/>
    </row>
    <row r="234" spans="1:50" s="331" customFormat="1" ht="36" customHeight="1" x14ac:dyDescent="0.25">
      <c r="A234" s="267" t="s">
        <v>803</v>
      </c>
      <c r="B234" s="326" t="s">
        <v>804</v>
      </c>
      <c r="C234" s="327"/>
      <c r="D234" s="267"/>
      <c r="E234" s="328"/>
      <c r="F234" s="267"/>
      <c r="G234" s="267"/>
      <c r="H234" s="267"/>
      <c r="I234" s="267"/>
      <c r="J234" s="267"/>
      <c r="K234" s="267"/>
      <c r="L234" s="244">
        <v>15000</v>
      </c>
      <c r="M234" s="244"/>
      <c r="N234" s="244"/>
      <c r="O234" s="244"/>
      <c r="P234" s="244"/>
      <c r="Q234" s="244"/>
      <c r="R234" s="244"/>
      <c r="S234" s="276">
        <f t="shared" si="372"/>
        <v>0</v>
      </c>
      <c r="T234" s="276"/>
      <c r="U234" s="276"/>
      <c r="V234" s="276"/>
      <c r="W234" s="276"/>
      <c r="X234" s="256">
        <f t="shared" si="360"/>
        <v>0</v>
      </c>
      <c r="Y234" s="276">
        <f t="shared" si="373"/>
        <v>0</v>
      </c>
      <c r="Z234" s="276"/>
      <c r="AA234" s="276"/>
      <c r="AB234" s="276"/>
      <c r="AC234" s="276"/>
      <c r="AD234" s="277">
        <v>0</v>
      </c>
      <c r="AE234" s="277"/>
      <c r="AF234" s="277"/>
      <c r="AG234" s="277"/>
      <c r="AH234" s="277"/>
      <c r="AI234" s="276">
        <f t="shared" si="374"/>
        <v>0</v>
      </c>
      <c r="AJ234" s="276"/>
      <c r="AK234" s="276"/>
      <c r="AL234" s="276"/>
      <c r="AM234" s="276"/>
      <c r="AN234" s="276">
        <f t="shared" si="375"/>
        <v>0</v>
      </c>
      <c r="AO234" s="276"/>
      <c r="AP234" s="276"/>
      <c r="AQ234" s="276"/>
      <c r="AR234" s="276"/>
      <c r="AS234" s="243"/>
      <c r="AT234" s="329"/>
      <c r="AU234" s="279"/>
      <c r="AV234" s="330"/>
      <c r="AW234" s="330"/>
      <c r="AX234" s="330"/>
    </row>
    <row r="235" spans="1:50" s="331" customFormat="1" ht="120" customHeight="1" x14ac:dyDescent="0.25">
      <c r="A235" s="267" t="s">
        <v>805</v>
      </c>
      <c r="B235" s="326" t="s">
        <v>806</v>
      </c>
      <c r="C235" s="327"/>
      <c r="D235" s="267"/>
      <c r="E235" s="328"/>
      <c r="F235" s="267"/>
      <c r="G235" s="267"/>
      <c r="H235" s="267"/>
      <c r="I235" s="267"/>
      <c r="J235" s="267"/>
      <c r="K235" s="267"/>
      <c r="L235" s="244">
        <v>60000</v>
      </c>
      <c r="M235" s="244"/>
      <c r="N235" s="244"/>
      <c r="O235" s="244"/>
      <c r="P235" s="244">
        <v>3000</v>
      </c>
      <c r="Q235" s="244">
        <v>42000</v>
      </c>
      <c r="R235" s="244"/>
      <c r="S235" s="276">
        <f t="shared" si="372"/>
        <v>27000</v>
      </c>
      <c r="T235" s="276"/>
      <c r="U235" s="276"/>
      <c r="V235" s="276">
        <f>15000+12000</f>
        <v>27000</v>
      </c>
      <c r="W235" s="276"/>
      <c r="X235" s="256">
        <f t="shared" si="360"/>
        <v>0</v>
      </c>
      <c r="Y235" s="276">
        <f t="shared" si="373"/>
        <v>27000</v>
      </c>
      <c r="Z235" s="276"/>
      <c r="AA235" s="276"/>
      <c r="AB235" s="276">
        <f>15000+12000</f>
        <v>27000</v>
      </c>
      <c r="AC235" s="276"/>
      <c r="AD235" s="277">
        <v>10659</v>
      </c>
      <c r="AE235" s="277"/>
      <c r="AF235" s="277"/>
      <c r="AG235" s="277">
        <v>10659</v>
      </c>
      <c r="AH235" s="277"/>
      <c r="AI235" s="276">
        <f t="shared" si="374"/>
        <v>7327</v>
      </c>
      <c r="AJ235" s="276"/>
      <c r="AK235" s="276"/>
      <c r="AL235" s="276">
        <v>7327</v>
      </c>
      <c r="AM235" s="276"/>
      <c r="AN235" s="276">
        <f t="shared" si="375"/>
        <v>7327</v>
      </c>
      <c r="AO235" s="276"/>
      <c r="AP235" s="276"/>
      <c r="AQ235" s="276">
        <v>7327</v>
      </c>
      <c r="AR235" s="276"/>
      <c r="AS235" s="56"/>
      <c r="AT235" s="333"/>
      <c r="AU235" s="279"/>
      <c r="AV235" s="330"/>
      <c r="AW235" s="330"/>
      <c r="AX235" s="330"/>
    </row>
    <row r="236" spans="1:50" s="331" customFormat="1" ht="36" customHeight="1" x14ac:dyDescent="0.25">
      <c r="A236" s="267" t="s">
        <v>807</v>
      </c>
      <c r="B236" s="326" t="s">
        <v>808</v>
      </c>
      <c r="C236" s="327"/>
      <c r="D236" s="267"/>
      <c r="E236" s="328"/>
      <c r="F236" s="267"/>
      <c r="G236" s="267"/>
      <c r="H236" s="267"/>
      <c r="I236" s="267"/>
      <c r="J236" s="267"/>
      <c r="K236" s="267"/>
      <c r="L236" s="244">
        <v>28500</v>
      </c>
      <c r="M236" s="244"/>
      <c r="N236" s="244"/>
      <c r="O236" s="244"/>
      <c r="P236" s="244"/>
      <c r="Q236" s="244"/>
      <c r="R236" s="244"/>
      <c r="S236" s="276">
        <f t="shared" si="372"/>
        <v>0</v>
      </c>
      <c r="T236" s="276"/>
      <c r="U236" s="276"/>
      <c r="V236" s="276"/>
      <c r="W236" s="276"/>
      <c r="X236" s="256">
        <f t="shared" si="360"/>
        <v>0</v>
      </c>
      <c r="Y236" s="276">
        <f t="shared" si="373"/>
        <v>0</v>
      </c>
      <c r="Z236" s="276"/>
      <c r="AA236" s="276"/>
      <c r="AB236" s="276"/>
      <c r="AC236" s="276"/>
      <c r="AD236" s="277">
        <v>0</v>
      </c>
      <c r="AE236" s="277"/>
      <c r="AF236" s="277"/>
      <c r="AG236" s="277"/>
      <c r="AH236" s="277"/>
      <c r="AI236" s="276">
        <f t="shared" si="374"/>
        <v>0</v>
      </c>
      <c r="AJ236" s="276"/>
      <c r="AK236" s="276"/>
      <c r="AL236" s="276"/>
      <c r="AM236" s="276"/>
      <c r="AN236" s="276">
        <f t="shared" si="375"/>
        <v>0</v>
      </c>
      <c r="AO236" s="276"/>
      <c r="AP236" s="276"/>
      <c r="AQ236" s="276"/>
      <c r="AR236" s="276"/>
      <c r="AS236" s="243"/>
      <c r="AT236" s="329"/>
      <c r="AU236" s="279"/>
      <c r="AV236" s="330"/>
      <c r="AW236" s="330"/>
      <c r="AX236" s="330"/>
    </row>
    <row r="237" spans="1:50" ht="76.5" customHeight="1" x14ac:dyDescent="0.25">
      <c r="A237" s="243">
        <v>2</v>
      </c>
      <c r="B237" s="114" t="s">
        <v>811</v>
      </c>
      <c r="C237" s="113"/>
      <c r="D237" s="243"/>
      <c r="E237" s="295"/>
      <c r="F237" s="243"/>
      <c r="G237" s="243"/>
      <c r="H237" s="243"/>
      <c r="I237" s="243"/>
      <c r="J237" s="243"/>
      <c r="K237" s="243"/>
      <c r="L237" s="244">
        <v>80000</v>
      </c>
      <c r="M237" s="244"/>
      <c r="N237" s="244"/>
      <c r="O237" s="244"/>
      <c r="P237" s="245">
        <v>0</v>
      </c>
      <c r="Q237" s="244">
        <v>32000</v>
      </c>
      <c r="R237" s="244"/>
      <c r="S237" s="276">
        <f t="shared" si="372"/>
        <v>25000</v>
      </c>
      <c r="T237" s="276"/>
      <c r="U237" s="276"/>
      <c r="V237" s="276">
        <f>15000+10000</f>
        <v>25000</v>
      </c>
      <c r="W237" s="276"/>
      <c r="X237" s="256">
        <f t="shared" si="360"/>
        <v>0</v>
      </c>
      <c r="Y237" s="276">
        <f t="shared" si="373"/>
        <v>25000</v>
      </c>
      <c r="Z237" s="276"/>
      <c r="AA237" s="276"/>
      <c r="AB237" s="276">
        <f>15000+10000</f>
        <v>25000</v>
      </c>
      <c r="AC237" s="276"/>
      <c r="AD237" s="277">
        <v>10594</v>
      </c>
      <c r="AE237" s="277"/>
      <c r="AF237" s="277"/>
      <c r="AG237" s="277">
        <v>10594</v>
      </c>
      <c r="AH237" s="277"/>
      <c r="AI237" s="276">
        <f t="shared" si="374"/>
        <v>5450</v>
      </c>
      <c r="AJ237" s="276"/>
      <c r="AK237" s="276"/>
      <c r="AL237" s="276">
        <v>5450</v>
      </c>
      <c r="AM237" s="276"/>
      <c r="AN237" s="276">
        <f t="shared" si="375"/>
        <v>5450</v>
      </c>
      <c r="AO237" s="276"/>
      <c r="AP237" s="276"/>
      <c r="AQ237" s="276">
        <v>5450</v>
      </c>
      <c r="AR237" s="276"/>
      <c r="AS237" s="56"/>
      <c r="AU237" s="279"/>
    </row>
    <row r="238" spans="1:50" ht="54" customHeight="1" x14ac:dyDescent="0.25">
      <c r="A238" s="243">
        <v>3</v>
      </c>
      <c r="B238" s="114" t="s">
        <v>812</v>
      </c>
      <c r="C238" s="113"/>
      <c r="D238" s="243"/>
      <c r="E238" s="295"/>
      <c r="F238" s="243"/>
      <c r="G238" s="243"/>
      <c r="H238" s="243"/>
      <c r="I238" s="243"/>
      <c r="J238" s="243"/>
      <c r="K238" s="243"/>
      <c r="L238" s="244">
        <v>157000</v>
      </c>
      <c r="M238" s="244"/>
      <c r="N238" s="244"/>
      <c r="O238" s="244"/>
      <c r="P238" s="245">
        <v>33785</v>
      </c>
      <c r="Q238" s="244">
        <v>40000</v>
      </c>
      <c r="R238" s="244"/>
      <c r="S238" s="276">
        <f t="shared" si="372"/>
        <v>30000</v>
      </c>
      <c r="T238" s="276"/>
      <c r="U238" s="276"/>
      <c r="V238" s="276">
        <v>30000</v>
      </c>
      <c r="W238" s="276"/>
      <c r="X238" s="256">
        <f t="shared" si="360"/>
        <v>0</v>
      </c>
      <c r="Y238" s="276">
        <f t="shared" si="373"/>
        <v>30000</v>
      </c>
      <c r="Z238" s="276"/>
      <c r="AA238" s="276"/>
      <c r="AB238" s="276">
        <v>30000</v>
      </c>
      <c r="AC238" s="276"/>
      <c r="AD238" s="277">
        <v>20904</v>
      </c>
      <c r="AE238" s="277"/>
      <c r="AF238" s="277"/>
      <c r="AG238" s="277">
        <v>20904</v>
      </c>
      <c r="AH238" s="277"/>
      <c r="AI238" s="276">
        <f t="shared" si="374"/>
        <v>9975</v>
      </c>
      <c r="AJ238" s="276"/>
      <c r="AK238" s="276"/>
      <c r="AL238" s="276">
        <v>9975</v>
      </c>
      <c r="AM238" s="276"/>
      <c r="AN238" s="276">
        <f t="shared" si="375"/>
        <v>9975</v>
      </c>
      <c r="AO238" s="276"/>
      <c r="AP238" s="276"/>
      <c r="AQ238" s="276">
        <v>9975</v>
      </c>
      <c r="AR238" s="276"/>
      <c r="AS238" s="243"/>
      <c r="AU238" s="279"/>
    </row>
    <row r="239" spans="1:50" s="325" customFormat="1" ht="37.5" customHeight="1" x14ac:dyDescent="0.25">
      <c r="A239" s="242" t="s">
        <v>348</v>
      </c>
      <c r="B239" s="332" t="s">
        <v>821</v>
      </c>
      <c r="C239" s="242"/>
      <c r="D239" s="242"/>
      <c r="E239" s="323"/>
      <c r="F239" s="243"/>
      <c r="G239" s="243"/>
      <c r="H239" s="242"/>
      <c r="I239" s="242"/>
      <c r="J239" s="242"/>
      <c r="K239" s="242"/>
      <c r="L239" s="255">
        <f t="shared" ref="L239" si="376">L240+L246+L247</f>
        <v>504250</v>
      </c>
      <c r="M239" s="255"/>
      <c r="N239" s="255"/>
      <c r="O239" s="245">
        <f t="shared" ref="O239:Q239" si="377">O240+O246+O247</f>
        <v>0</v>
      </c>
      <c r="P239" s="255">
        <f t="shared" si="377"/>
        <v>146350</v>
      </c>
      <c r="Q239" s="255">
        <f t="shared" si="377"/>
        <v>140000</v>
      </c>
      <c r="R239" s="255"/>
      <c r="S239" s="245">
        <f>S240+S246+S247</f>
        <v>125000</v>
      </c>
      <c r="T239" s="245">
        <f t="shared" ref="T239:W239" si="378">T240+T246+T247</f>
        <v>0</v>
      </c>
      <c r="U239" s="245">
        <f t="shared" si="378"/>
        <v>0</v>
      </c>
      <c r="V239" s="245">
        <f t="shared" si="378"/>
        <v>125000</v>
      </c>
      <c r="W239" s="245">
        <f t="shared" si="378"/>
        <v>0</v>
      </c>
      <c r="X239" s="256">
        <f t="shared" si="360"/>
        <v>0</v>
      </c>
      <c r="Y239" s="245">
        <f>Y240+Y246+Y247</f>
        <v>125000</v>
      </c>
      <c r="Z239" s="245">
        <f t="shared" ref="Z239:AC239" si="379">Z240+Z246+Z247</f>
        <v>0</v>
      </c>
      <c r="AA239" s="245">
        <f t="shared" si="379"/>
        <v>0</v>
      </c>
      <c r="AB239" s="245">
        <f t="shared" si="379"/>
        <v>125000</v>
      </c>
      <c r="AC239" s="245">
        <f t="shared" si="379"/>
        <v>0</v>
      </c>
      <c r="AD239" s="247">
        <v>33039</v>
      </c>
      <c r="AE239" s="247">
        <v>0</v>
      </c>
      <c r="AF239" s="247">
        <v>0</v>
      </c>
      <c r="AG239" s="247">
        <v>33039</v>
      </c>
      <c r="AH239" s="247">
        <v>0</v>
      </c>
      <c r="AI239" s="245">
        <f>AI240+AI246+AI247</f>
        <v>31924</v>
      </c>
      <c r="AJ239" s="245">
        <f t="shared" ref="AJ239:AM239" si="380">AJ240+AJ246+AJ247</f>
        <v>0</v>
      </c>
      <c r="AK239" s="245">
        <f t="shared" si="380"/>
        <v>0</v>
      </c>
      <c r="AL239" s="245">
        <f t="shared" si="380"/>
        <v>31924</v>
      </c>
      <c r="AM239" s="245">
        <f t="shared" si="380"/>
        <v>0</v>
      </c>
      <c r="AN239" s="245">
        <f>AN240+AN246+AN247</f>
        <v>31924</v>
      </c>
      <c r="AO239" s="245">
        <f t="shared" ref="AO239:AR239" si="381">AO240+AO246+AO247</f>
        <v>0</v>
      </c>
      <c r="AP239" s="245">
        <f t="shared" si="381"/>
        <v>0</v>
      </c>
      <c r="AQ239" s="245">
        <f t="shared" si="381"/>
        <v>31924</v>
      </c>
      <c r="AR239" s="245">
        <f t="shared" si="381"/>
        <v>0</v>
      </c>
      <c r="AS239" s="242"/>
      <c r="AT239" s="260"/>
      <c r="AU239" s="279"/>
      <c r="AV239" s="324"/>
      <c r="AW239" s="324"/>
      <c r="AX239" s="324"/>
    </row>
    <row r="240" spans="1:50" ht="52.5" customHeight="1" x14ac:dyDescent="0.25">
      <c r="A240" s="243">
        <v>1</v>
      </c>
      <c r="B240" s="114" t="s">
        <v>800</v>
      </c>
      <c r="C240" s="243"/>
      <c r="D240" s="243"/>
      <c r="E240" s="295"/>
      <c r="F240" s="243"/>
      <c r="G240" s="243"/>
      <c r="H240" s="243"/>
      <c r="I240" s="243"/>
      <c r="J240" s="243"/>
      <c r="K240" s="243"/>
      <c r="L240" s="244">
        <f t="shared" ref="L240:Q240" si="382">L242+L243+L244+L245</f>
        <v>284250</v>
      </c>
      <c r="M240" s="244"/>
      <c r="N240" s="244"/>
      <c r="O240" s="245">
        <f t="shared" si="382"/>
        <v>0</v>
      </c>
      <c r="P240" s="244">
        <f t="shared" si="382"/>
        <v>75543</v>
      </c>
      <c r="Q240" s="244">
        <f t="shared" si="382"/>
        <v>84457</v>
      </c>
      <c r="R240" s="244"/>
      <c r="S240" s="276">
        <f>S242+S243+S244+S245</f>
        <v>80000</v>
      </c>
      <c r="T240" s="276">
        <f t="shared" ref="T240:W240" si="383">T242+T243+T244+T245</f>
        <v>0</v>
      </c>
      <c r="U240" s="276">
        <f t="shared" si="383"/>
        <v>0</v>
      </c>
      <c r="V240" s="276">
        <f t="shared" si="383"/>
        <v>80000</v>
      </c>
      <c r="W240" s="276">
        <f t="shared" si="383"/>
        <v>0</v>
      </c>
      <c r="X240" s="256">
        <f t="shared" si="360"/>
        <v>0</v>
      </c>
      <c r="Y240" s="276">
        <f>Y242+Y243+Y244+Y245</f>
        <v>80000</v>
      </c>
      <c r="Z240" s="276">
        <f t="shared" ref="Z240:AC240" si="384">Z242+Z243+Z244+Z245</f>
        <v>0</v>
      </c>
      <c r="AA240" s="276">
        <f t="shared" si="384"/>
        <v>0</v>
      </c>
      <c r="AB240" s="276">
        <f t="shared" si="384"/>
        <v>80000</v>
      </c>
      <c r="AC240" s="276">
        <f t="shared" si="384"/>
        <v>0</v>
      </c>
      <c r="AD240" s="277">
        <v>16871</v>
      </c>
      <c r="AE240" s="277">
        <v>0</v>
      </c>
      <c r="AF240" s="277">
        <v>0</v>
      </c>
      <c r="AG240" s="277">
        <v>16871</v>
      </c>
      <c r="AH240" s="277">
        <v>0</v>
      </c>
      <c r="AI240" s="276">
        <f>AI242+AI243+AI244+AI245</f>
        <v>15665</v>
      </c>
      <c r="AJ240" s="276">
        <f t="shared" ref="AJ240:AM240" si="385">AJ242+AJ243+AJ244+AJ245</f>
        <v>0</v>
      </c>
      <c r="AK240" s="276">
        <f t="shared" si="385"/>
        <v>0</v>
      </c>
      <c r="AL240" s="276">
        <f t="shared" si="385"/>
        <v>15665</v>
      </c>
      <c r="AM240" s="276">
        <f t="shared" si="385"/>
        <v>0</v>
      </c>
      <c r="AN240" s="276">
        <f>AN242+AN243+AN244+AN245</f>
        <v>15665</v>
      </c>
      <c r="AO240" s="276">
        <f t="shared" ref="AO240:AR240" si="386">AO242+AO243+AO244+AO245</f>
        <v>0</v>
      </c>
      <c r="AP240" s="276">
        <f t="shared" si="386"/>
        <v>0</v>
      </c>
      <c r="AQ240" s="276">
        <f t="shared" si="386"/>
        <v>15665</v>
      </c>
      <c r="AR240" s="276">
        <f t="shared" si="386"/>
        <v>0</v>
      </c>
      <c r="AS240" s="243"/>
      <c r="AU240" s="279"/>
    </row>
    <row r="241" spans="1:50" ht="39.75" customHeight="1" x14ac:dyDescent="0.25">
      <c r="A241" s="243"/>
      <c r="B241" s="326" t="s">
        <v>22</v>
      </c>
      <c r="C241" s="113"/>
      <c r="D241" s="243"/>
      <c r="E241" s="295"/>
      <c r="F241" s="243"/>
      <c r="G241" s="243"/>
      <c r="H241" s="243"/>
      <c r="I241" s="243"/>
      <c r="J241" s="243"/>
      <c r="K241" s="243"/>
      <c r="L241" s="244"/>
      <c r="M241" s="244"/>
      <c r="N241" s="244"/>
      <c r="O241" s="244"/>
      <c r="P241" s="244"/>
      <c r="Q241" s="244"/>
      <c r="R241" s="244"/>
      <c r="S241" s="276">
        <f t="shared" ref="S241:S247" si="387">T241+U241+V241+W241</f>
        <v>0</v>
      </c>
      <c r="T241" s="276"/>
      <c r="U241" s="276"/>
      <c r="V241" s="276"/>
      <c r="W241" s="276"/>
      <c r="X241" s="256">
        <f t="shared" si="360"/>
        <v>0</v>
      </c>
      <c r="Y241" s="276">
        <f t="shared" ref="Y241:Y247" si="388">Z241+AA241+AB241+AC241</f>
        <v>0</v>
      </c>
      <c r="Z241" s="276"/>
      <c r="AA241" s="276"/>
      <c r="AB241" s="276"/>
      <c r="AC241" s="276"/>
      <c r="AD241" s="277">
        <v>0</v>
      </c>
      <c r="AE241" s="277"/>
      <c r="AF241" s="277"/>
      <c r="AG241" s="277"/>
      <c r="AH241" s="277"/>
      <c r="AI241" s="276">
        <f t="shared" ref="AI241:AI247" si="389">AJ241+AK241+AL241+AM241</f>
        <v>0</v>
      </c>
      <c r="AJ241" s="276"/>
      <c r="AK241" s="276"/>
      <c r="AL241" s="276"/>
      <c r="AM241" s="276"/>
      <c r="AN241" s="276">
        <f t="shared" ref="AN241:AN247" si="390">AO241+AP241+AQ241+AR241</f>
        <v>0</v>
      </c>
      <c r="AO241" s="276"/>
      <c r="AP241" s="276"/>
      <c r="AQ241" s="276"/>
      <c r="AR241" s="276"/>
      <c r="AS241" s="243"/>
      <c r="AU241" s="279"/>
    </row>
    <row r="242" spans="1:50" s="330" customFormat="1" ht="54" customHeight="1" x14ac:dyDescent="0.25">
      <c r="A242" s="267" t="s">
        <v>801</v>
      </c>
      <c r="B242" s="326" t="s">
        <v>802</v>
      </c>
      <c r="C242" s="327"/>
      <c r="D242" s="267"/>
      <c r="E242" s="328"/>
      <c r="F242" s="267"/>
      <c r="G242" s="267"/>
      <c r="H242" s="267"/>
      <c r="I242" s="267"/>
      <c r="J242" s="267"/>
      <c r="K242" s="267"/>
      <c r="L242" s="244">
        <v>195000</v>
      </c>
      <c r="M242" s="244"/>
      <c r="N242" s="244"/>
      <c r="O242" s="244"/>
      <c r="P242" s="244">
        <v>60543</v>
      </c>
      <c r="Q242" s="244">
        <v>69457</v>
      </c>
      <c r="R242" s="244"/>
      <c r="S242" s="276">
        <f t="shared" si="387"/>
        <v>65000</v>
      </c>
      <c r="T242" s="276"/>
      <c r="U242" s="276"/>
      <c r="V242" s="276">
        <v>65000</v>
      </c>
      <c r="W242" s="276"/>
      <c r="X242" s="256">
        <f t="shared" si="360"/>
        <v>0</v>
      </c>
      <c r="Y242" s="276">
        <f t="shared" si="388"/>
        <v>65000</v>
      </c>
      <c r="Z242" s="276"/>
      <c r="AA242" s="276"/>
      <c r="AB242" s="276">
        <v>65000</v>
      </c>
      <c r="AC242" s="276"/>
      <c r="AD242" s="277">
        <v>12216</v>
      </c>
      <c r="AE242" s="277"/>
      <c r="AF242" s="277"/>
      <c r="AG242" s="277">
        <v>12216</v>
      </c>
      <c r="AH242" s="277"/>
      <c r="AI242" s="276">
        <f t="shared" si="389"/>
        <v>11843</v>
      </c>
      <c r="AJ242" s="276"/>
      <c r="AK242" s="276"/>
      <c r="AL242" s="276">
        <v>11843</v>
      </c>
      <c r="AM242" s="276"/>
      <c r="AN242" s="276">
        <f t="shared" si="390"/>
        <v>11843</v>
      </c>
      <c r="AO242" s="276"/>
      <c r="AP242" s="276"/>
      <c r="AQ242" s="276">
        <v>11843</v>
      </c>
      <c r="AR242" s="276"/>
      <c r="AS242" s="243"/>
      <c r="AT242" s="329"/>
      <c r="AU242" s="279"/>
    </row>
    <row r="243" spans="1:50" s="331" customFormat="1" ht="35.25" customHeight="1" x14ac:dyDescent="0.25">
      <c r="A243" s="267" t="s">
        <v>803</v>
      </c>
      <c r="B243" s="326" t="s">
        <v>804</v>
      </c>
      <c r="C243" s="327"/>
      <c r="D243" s="267"/>
      <c r="E243" s="328"/>
      <c r="F243" s="267"/>
      <c r="G243" s="267"/>
      <c r="H243" s="267"/>
      <c r="I243" s="267"/>
      <c r="J243" s="267"/>
      <c r="K243" s="267"/>
      <c r="L243" s="244">
        <v>15000</v>
      </c>
      <c r="M243" s="244"/>
      <c r="N243" s="244"/>
      <c r="O243" s="244"/>
      <c r="P243" s="244"/>
      <c r="Q243" s="244"/>
      <c r="R243" s="244"/>
      <c r="S243" s="276">
        <f t="shared" si="387"/>
        <v>0</v>
      </c>
      <c r="T243" s="276"/>
      <c r="U243" s="276"/>
      <c r="V243" s="276"/>
      <c r="W243" s="276"/>
      <c r="X243" s="256">
        <f t="shared" si="360"/>
        <v>0</v>
      </c>
      <c r="Y243" s="276">
        <f t="shared" si="388"/>
        <v>0</v>
      </c>
      <c r="Z243" s="276"/>
      <c r="AA243" s="276"/>
      <c r="AB243" s="276"/>
      <c r="AC243" s="276"/>
      <c r="AD243" s="277">
        <v>0</v>
      </c>
      <c r="AE243" s="277"/>
      <c r="AF243" s="277"/>
      <c r="AG243" s="277"/>
      <c r="AH243" s="277"/>
      <c r="AI243" s="276">
        <f t="shared" si="389"/>
        <v>0</v>
      </c>
      <c r="AJ243" s="276"/>
      <c r="AK243" s="276"/>
      <c r="AL243" s="276"/>
      <c r="AM243" s="276"/>
      <c r="AN243" s="276">
        <f t="shared" si="390"/>
        <v>0</v>
      </c>
      <c r="AO243" s="276"/>
      <c r="AP243" s="276"/>
      <c r="AQ243" s="276"/>
      <c r="AR243" s="276"/>
      <c r="AS243" s="243"/>
      <c r="AT243" s="329"/>
      <c r="AU243" s="279"/>
      <c r="AV243" s="330"/>
      <c r="AW243" s="330"/>
      <c r="AX243" s="330"/>
    </row>
    <row r="244" spans="1:50" s="331" customFormat="1" ht="19.5" x14ac:dyDescent="0.25">
      <c r="A244" s="267" t="s">
        <v>805</v>
      </c>
      <c r="B244" s="326" t="s">
        <v>806</v>
      </c>
      <c r="C244" s="327"/>
      <c r="D244" s="267"/>
      <c r="E244" s="328"/>
      <c r="F244" s="267"/>
      <c r="G244" s="267"/>
      <c r="H244" s="267"/>
      <c r="I244" s="267"/>
      <c r="J244" s="267"/>
      <c r="K244" s="267"/>
      <c r="L244" s="244">
        <v>60000</v>
      </c>
      <c r="M244" s="244"/>
      <c r="N244" s="244"/>
      <c r="O244" s="244"/>
      <c r="P244" s="244">
        <v>15000</v>
      </c>
      <c r="Q244" s="244">
        <v>15000</v>
      </c>
      <c r="R244" s="244"/>
      <c r="S244" s="276">
        <f t="shared" si="387"/>
        <v>15000</v>
      </c>
      <c r="T244" s="276"/>
      <c r="U244" s="276"/>
      <c r="V244" s="276">
        <v>15000</v>
      </c>
      <c r="W244" s="276"/>
      <c r="X244" s="256">
        <f t="shared" si="360"/>
        <v>0</v>
      </c>
      <c r="Y244" s="276">
        <f t="shared" si="388"/>
        <v>15000</v>
      </c>
      <c r="Z244" s="276"/>
      <c r="AA244" s="276"/>
      <c r="AB244" s="276">
        <v>15000</v>
      </c>
      <c r="AC244" s="276"/>
      <c r="AD244" s="277">
        <v>4655</v>
      </c>
      <c r="AE244" s="277"/>
      <c r="AF244" s="277"/>
      <c r="AG244" s="277">
        <v>4655</v>
      </c>
      <c r="AH244" s="277"/>
      <c r="AI244" s="276">
        <f t="shared" si="389"/>
        <v>3822</v>
      </c>
      <c r="AJ244" s="276"/>
      <c r="AK244" s="276"/>
      <c r="AL244" s="276">
        <v>3822</v>
      </c>
      <c r="AM244" s="276"/>
      <c r="AN244" s="276">
        <f t="shared" si="390"/>
        <v>3822</v>
      </c>
      <c r="AO244" s="276"/>
      <c r="AP244" s="276"/>
      <c r="AQ244" s="276">
        <v>3822</v>
      </c>
      <c r="AR244" s="276"/>
      <c r="AS244" s="56"/>
      <c r="AT244" s="333"/>
      <c r="AU244" s="279"/>
      <c r="AV244" s="330"/>
      <c r="AW244" s="330"/>
      <c r="AX244" s="330"/>
    </row>
    <row r="245" spans="1:50" s="331" customFormat="1" ht="35.25" customHeight="1" x14ac:dyDescent="0.25">
      <c r="A245" s="267" t="s">
        <v>807</v>
      </c>
      <c r="B245" s="326" t="s">
        <v>808</v>
      </c>
      <c r="C245" s="327"/>
      <c r="D245" s="267"/>
      <c r="E245" s="328"/>
      <c r="F245" s="267"/>
      <c r="G245" s="267"/>
      <c r="H245" s="267"/>
      <c r="I245" s="267"/>
      <c r="J245" s="267"/>
      <c r="K245" s="267"/>
      <c r="L245" s="244">
        <v>14250</v>
      </c>
      <c r="M245" s="244"/>
      <c r="N245" s="244"/>
      <c r="O245" s="244"/>
      <c r="P245" s="244"/>
      <c r="Q245" s="244"/>
      <c r="R245" s="244"/>
      <c r="S245" s="276">
        <f t="shared" si="387"/>
        <v>0</v>
      </c>
      <c r="T245" s="276"/>
      <c r="U245" s="276"/>
      <c r="V245" s="276"/>
      <c r="W245" s="276"/>
      <c r="X245" s="256">
        <f t="shared" si="360"/>
        <v>0</v>
      </c>
      <c r="Y245" s="276">
        <f t="shared" si="388"/>
        <v>0</v>
      </c>
      <c r="Z245" s="276"/>
      <c r="AA245" s="276"/>
      <c r="AB245" s="276"/>
      <c r="AC245" s="276"/>
      <c r="AD245" s="277">
        <v>0</v>
      </c>
      <c r="AE245" s="277"/>
      <c r="AF245" s="277"/>
      <c r="AG245" s="277"/>
      <c r="AH245" s="277"/>
      <c r="AI245" s="276">
        <f t="shared" si="389"/>
        <v>0</v>
      </c>
      <c r="AJ245" s="276"/>
      <c r="AK245" s="276"/>
      <c r="AL245" s="276"/>
      <c r="AM245" s="276"/>
      <c r="AN245" s="276">
        <f t="shared" si="390"/>
        <v>0</v>
      </c>
      <c r="AO245" s="276"/>
      <c r="AP245" s="276"/>
      <c r="AQ245" s="276"/>
      <c r="AR245" s="276"/>
      <c r="AS245" s="243"/>
      <c r="AT245" s="329"/>
      <c r="AU245" s="279"/>
      <c r="AV245" s="330"/>
      <c r="AW245" s="330"/>
      <c r="AX245" s="330"/>
    </row>
    <row r="246" spans="1:50" ht="56.25" customHeight="1" x14ac:dyDescent="0.25">
      <c r="A246" s="243">
        <v>2</v>
      </c>
      <c r="B246" s="114" t="s">
        <v>811</v>
      </c>
      <c r="C246" s="113"/>
      <c r="D246" s="243"/>
      <c r="E246" s="295"/>
      <c r="F246" s="243"/>
      <c r="G246" s="243"/>
      <c r="H246" s="243"/>
      <c r="I246" s="243"/>
      <c r="J246" s="243"/>
      <c r="K246" s="243"/>
      <c r="L246" s="244">
        <v>70000</v>
      </c>
      <c r="M246" s="244"/>
      <c r="N246" s="244"/>
      <c r="O246" s="244"/>
      <c r="P246" s="244">
        <v>10000</v>
      </c>
      <c r="Q246" s="244">
        <v>20000</v>
      </c>
      <c r="R246" s="244"/>
      <c r="S246" s="276">
        <f t="shared" si="387"/>
        <v>15000</v>
      </c>
      <c r="T246" s="276"/>
      <c r="U246" s="276"/>
      <c r="V246" s="276">
        <v>15000</v>
      </c>
      <c r="W246" s="276"/>
      <c r="X246" s="256">
        <f t="shared" si="360"/>
        <v>0</v>
      </c>
      <c r="Y246" s="276">
        <f t="shared" si="388"/>
        <v>15000</v>
      </c>
      <c r="Z246" s="276"/>
      <c r="AA246" s="276"/>
      <c r="AB246" s="276">
        <v>15000</v>
      </c>
      <c r="AC246" s="276"/>
      <c r="AD246" s="277">
        <v>5364</v>
      </c>
      <c r="AE246" s="277"/>
      <c r="AF246" s="277"/>
      <c r="AG246" s="277">
        <v>5364</v>
      </c>
      <c r="AH246" s="277"/>
      <c r="AI246" s="276">
        <f t="shared" si="389"/>
        <v>5469</v>
      </c>
      <c r="AJ246" s="276"/>
      <c r="AK246" s="276"/>
      <c r="AL246" s="276">
        <v>5469</v>
      </c>
      <c r="AM246" s="276"/>
      <c r="AN246" s="276">
        <f t="shared" si="390"/>
        <v>5469</v>
      </c>
      <c r="AO246" s="276"/>
      <c r="AP246" s="276"/>
      <c r="AQ246" s="276">
        <v>5469</v>
      </c>
      <c r="AR246" s="276"/>
      <c r="AS246" s="243"/>
      <c r="AU246" s="279"/>
    </row>
    <row r="247" spans="1:50" ht="51" customHeight="1" x14ac:dyDescent="0.25">
      <c r="A247" s="243">
        <v>3</v>
      </c>
      <c r="B247" s="114" t="s">
        <v>822</v>
      </c>
      <c r="C247" s="113"/>
      <c r="D247" s="243"/>
      <c r="E247" s="295"/>
      <c r="F247" s="243"/>
      <c r="G247" s="243"/>
      <c r="H247" s="243"/>
      <c r="I247" s="243"/>
      <c r="J247" s="243"/>
      <c r="K247" s="243"/>
      <c r="L247" s="244">
        <v>150000</v>
      </c>
      <c r="M247" s="244"/>
      <c r="N247" s="244"/>
      <c r="O247" s="244"/>
      <c r="P247" s="244">
        <v>60807</v>
      </c>
      <c r="Q247" s="244">
        <v>35543</v>
      </c>
      <c r="R247" s="244"/>
      <c r="S247" s="276">
        <f t="shared" si="387"/>
        <v>30000</v>
      </c>
      <c r="T247" s="276"/>
      <c r="U247" s="276"/>
      <c r="V247" s="276">
        <v>30000</v>
      </c>
      <c r="W247" s="276"/>
      <c r="X247" s="256">
        <f t="shared" si="360"/>
        <v>0</v>
      </c>
      <c r="Y247" s="276">
        <f t="shared" si="388"/>
        <v>30000</v>
      </c>
      <c r="Z247" s="276"/>
      <c r="AA247" s="276"/>
      <c r="AB247" s="276">
        <v>30000</v>
      </c>
      <c r="AC247" s="276"/>
      <c r="AD247" s="277">
        <v>10804</v>
      </c>
      <c r="AE247" s="277"/>
      <c r="AF247" s="277"/>
      <c r="AG247" s="277">
        <v>10804</v>
      </c>
      <c r="AH247" s="277"/>
      <c r="AI247" s="276">
        <f t="shared" si="389"/>
        <v>10790</v>
      </c>
      <c r="AJ247" s="276"/>
      <c r="AK247" s="276"/>
      <c r="AL247" s="276">
        <v>10790</v>
      </c>
      <c r="AM247" s="276"/>
      <c r="AN247" s="276">
        <f t="shared" si="390"/>
        <v>10790</v>
      </c>
      <c r="AO247" s="276"/>
      <c r="AP247" s="276"/>
      <c r="AQ247" s="276">
        <v>10790</v>
      </c>
      <c r="AR247" s="276"/>
      <c r="AS247" s="243"/>
      <c r="AU247" s="279"/>
    </row>
    <row r="248" spans="1:50" s="325" customFormat="1" ht="38.25" customHeight="1" x14ac:dyDescent="0.25">
      <c r="A248" s="242" t="s">
        <v>393</v>
      </c>
      <c r="B248" s="332" t="s">
        <v>823</v>
      </c>
      <c r="C248" s="242"/>
      <c r="D248" s="242"/>
      <c r="E248" s="323"/>
      <c r="F248" s="243"/>
      <c r="G248" s="243"/>
      <c r="H248" s="242"/>
      <c r="I248" s="242"/>
      <c r="J248" s="242"/>
      <c r="K248" s="242"/>
      <c r="L248" s="255">
        <f t="shared" ref="L248" si="391">L249+L255+L256</f>
        <v>664250</v>
      </c>
      <c r="M248" s="255"/>
      <c r="N248" s="255"/>
      <c r="O248" s="245">
        <f t="shared" ref="O248:Q248" si="392">O249+O255+O256</f>
        <v>0</v>
      </c>
      <c r="P248" s="255">
        <f t="shared" si="392"/>
        <v>123999</v>
      </c>
      <c r="Q248" s="255">
        <f t="shared" si="392"/>
        <v>120400</v>
      </c>
      <c r="R248" s="255"/>
      <c r="S248" s="245">
        <f>S249+S255+S256</f>
        <v>119400</v>
      </c>
      <c r="T248" s="245">
        <f t="shared" ref="T248:W248" si="393">T249+T255+T256</f>
        <v>0</v>
      </c>
      <c r="U248" s="245">
        <f t="shared" si="393"/>
        <v>0</v>
      </c>
      <c r="V248" s="245">
        <f t="shared" si="393"/>
        <v>119400</v>
      </c>
      <c r="W248" s="245">
        <f t="shared" si="393"/>
        <v>0</v>
      </c>
      <c r="X248" s="256">
        <f t="shared" si="360"/>
        <v>0</v>
      </c>
      <c r="Y248" s="245">
        <f>Y249+Y255+Y256</f>
        <v>119400</v>
      </c>
      <c r="Z248" s="245">
        <f t="shared" ref="Z248:AC248" si="394">Z249+Z255+Z256</f>
        <v>0</v>
      </c>
      <c r="AA248" s="245">
        <f t="shared" si="394"/>
        <v>0</v>
      </c>
      <c r="AB248" s="245">
        <f t="shared" si="394"/>
        <v>119400</v>
      </c>
      <c r="AC248" s="245">
        <f t="shared" si="394"/>
        <v>0</v>
      </c>
      <c r="AD248" s="247">
        <v>24678</v>
      </c>
      <c r="AE248" s="247">
        <v>0</v>
      </c>
      <c r="AF248" s="247">
        <v>0</v>
      </c>
      <c r="AG248" s="247">
        <v>24678</v>
      </c>
      <c r="AH248" s="247">
        <v>0</v>
      </c>
      <c r="AI248" s="245">
        <f>AI249+AI255+AI256</f>
        <v>15142</v>
      </c>
      <c r="AJ248" s="245">
        <f t="shared" ref="AJ248:AM248" si="395">AJ249+AJ255+AJ256</f>
        <v>0</v>
      </c>
      <c r="AK248" s="245">
        <f t="shared" si="395"/>
        <v>0</v>
      </c>
      <c r="AL248" s="245">
        <f t="shared" si="395"/>
        <v>15142</v>
      </c>
      <c r="AM248" s="245">
        <f t="shared" si="395"/>
        <v>0</v>
      </c>
      <c r="AN248" s="245">
        <f>AN249+AN255+AN256</f>
        <v>15142</v>
      </c>
      <c r="AO248" s="245">
        <f t="shared" ref="AO248:AR248" si="396">AO249+AO255+AO256</f>
        <v>0</v>
      </c>
      <c r="AP248" s="245">
        <f t="shared" si="396"/>
        <v>0</v>
      </c>
      <c r="AQ248" s="245">
        <f t="shared" si="396"/>
        <v>15142</v>
      </c>
      <c r="AR248" s="245">
        <f t="shared" si="396"/>
        <v>0</v>
      </c>
      <c r="AS248" s="242"/>
      <c r="AT248" s="260"/>
      <c r="AU248" s="279"/>
      <c r="AV248" s="324"/>
      <c r="AW248" s="324"/>
      <c r="AX248" s="324"/>
    </row>
    <row r="249" spans="1:50" ht="54.75" customHeight="1" x14ac:dyDescent="0.25">
      <c r="A249" s="243">
        <v>1</v>
      </c>
      <c r="B249" s="114" t="s">
        <v>800</v>
      </c>
      <c r="C249" s="243"/>
      <c r="D249" s="243"/>
      <c r="E249" s="295"/>
      <c r="F249" s="243"/>
      <c r="G249" s="243"/>
      <c r="H249" s="243"/>
      <c r="I249" s="243"/>
      <c r="J249" s="243"/>
      <c r="K249" s="243"/>
      <c r="L249" s="244">
        <f t="shared" ref="L249:Q249" si="397">L251+L252+L253+L254</f>
        <v>444250</v>
      </c>
      <c r="M249" s="244"/>
      <c r="N249" s="244"/>
      <c r="O249" s="245">
        <f t="shared" si="397"/>
        <v>0</v>
      </c>
      <c r="P249" s="244">
        <f t="shared" si="397"/>
        <v>77355</v>
      </c>
      <c r="Q249" s="244">
        <f t="shared" si="397"/>
        <v>80000</v>
      </c>
      <c r="R249" s="244"/>
      <c r="S249" s="276">
        <f>S251+S252+S253+S254</f>
        <v>80000</v>
      </c>
      <c r="T249" s="276">
        <f t="shared" ref="T249:W249" si="398">T251+T252+T253+T254</f>
        <v>0</v>
      </c>
      <c r="U249" s="276">
        <f t="shared" si="398"/>
        <v>0</v>
      </c>
      <c r="V249" s="276">
        <f t="shared" si="398"/>
        <v>80000</v>
      </c>
      <c r="W249" s="276">
        <f t="shared" si="398"/>
        <v>0</v>
      </c>
      <c r="X249" s="256">
        <f t="shared" si="360"/>
        <v>0</v>
      </c>
      <c r="Y249" s="276">
        <f>Y251+Y252+Y253+Y254</f>
        <v>80000</v>
      </c>
      <c r="Z249" s="276">
        <f t="shared" ref="Z249:AC249" si="399">Z251+Z252+Z253+Z254</f>
        <v>0</v>
      </c>
      <c r="AA249" s="276">
        <f t="shared" si="399"/>
        <v>0</v>
      </c>
      <c r="AB249" s="276">
        <f t="shared" si="399"/>
        <v>80000</v>
      </c>
      <c r="AC249" s="276">
        <f t="shared" si="399"/>
        <v>0</v>
      </c>
      <c r="AD249" s="277">
        <v>12900</v>
      </c>
      <c r="AE249" s="277">
        <v>0</v>
      </c>
      <c r="AF249" s="277">
        <v>0</v>
      </c>
      <c r="AG249" s="277">
        <v>12900</v>
      </c>
      <c r="AH249" s="277">
        <v>0</v>
      </c>
      <c r="AI249" s="276">
        <f>AI251+AI252+AI253+AI254</f>
        <v>9396</v>
      </c>
      <c r="AJ249" s="276">
        <f t="shared" ref="AJ249:AM249" si="400">AJ251+AJ252+AJ253+AJ254</f>
        <v>0</v>
      </c>
      <c r="AK249" s="276">
        <f t="shared" si="400"/>
        <v>0</v>
      </c>
      <c r="AL249" s="276">
        <f t="shared" si="400"/>
        <v>9396</v>
      </c>
      <c r="AM249" s="276">
        <f t="shared" si="400"/>
        <v>0</v>
      </c>
      <c r="AN249" s="276">
        <f>AN251+AN252+AN253+AN254</f>
        <v>9396</v>
      </c>
      <c r="AO249" s="276">
        <f t="shared" ref="AO249:AR249" si="401">AO251+AO252+AO253+AO254</f>
        <v>0</v>
      </c>
      <c r="AP249" s="276">
        <f t="shared" si="401"/>
        <v>0</v>
      </c>
      <c r="AQ249" s="276">
        <f t="shared" si="401"/>
        <v>9396</v>
      </c>
      <c r="AR249" s="276">
        <f t="shared" si="401"/>
        <v>0</v>
      </c>
      <c r="AS249" s="243"/>
      <c r="AU249" s="279"/>
    </row>
    <row r="250" spans="1:50" ht="32.25" customHeight="1" x14ac:dyDescent="0.25">
      <c r="A250" s="243"/>
      <c r="B250" s="326" t="s">
        <v>22</v>
      </c>
      <c r="C250" s="113"/>
      <c r="D250" s="243"/>
      <c r="E250" s="295"/>
      <c r="F250" s="243"/>
      <c r="G250" s="243"/>
      <c r="H250" s="243"/>
      <c r="I250" s="243"/>
      <c r="J250" s="243"/>
      <c r="K250" s="243"/>
      <c r="L250" s="244"/>
      <c r="M250" s="244"/>
      <c r="N250" s="244"/>
      <c r="O250" s="244"/>
      <c r="P250" s="244"/>
      <c r="Q250" s="244"/>
      <c r="R250" s="244"/>
      <c r="S250" s="276">
        <f t="shared" ref="S250:S256" si="402">T250+U250+V250+W250</f>
        <v>0</v>
      </c>
      <c r="T250" s="276"/>
      <c r="U250" s="276"/>
      <c r="V250" s="276"/>
      <c r="W250" s="276"/>
      <c r="X250" s="256">
        <f t="shared" si="360"/>
        <v>0</v>
      </c>
      <c r="Y250" s="276">
        <f t="shared" ref="Y250:Y256" si="403">Z250+AA250+AB250+AC250</f>
        <v>0</v>
      </c>
      <c r="Z250" s="276"/>
      <c r="AA250" s="276"/>
      <c r="AB250" s="276"/>
      <c r="AC250" s="276"/>
      <c r="AD250" s="277">
        <v>0</v>
      </c>
      <c r="AE250" s="277"/>
      <c r="AF250" s="277"/>
      <c r="AG250" s="277"/>
      <c r="AH250" s="277"/>
      <c r="AI250" s="276">
        <f t="shared" ref="AI250:AI256" si="404">AJ250+AK250+AL250+AM250</f>
        <v>0</v>
      </c>
      <c r="AJ250" s="276"/>
      <c r="AK250" s="276"/>
      <c r="AL250" s="276"/>
      <c r="AM250" s="276"/>
      <c r="AN250" s="276">
        <f t="shared" ref="AN250:AN256" si="405">AO250+AP250+AQ250+AR250</f>
        <v>0</v>
      </c>
      <c r="AO250" s="276"/>
      <c r="AP250" s="276"/>
      <c r="AQ250" s="276"/>
      <c r="AR250" s="276"/>
      <c r="AS250" s="243"/>
      <c r="AU250" s="279"/>
    </row>
    <row r="251" spans="1:50" s="330" customFormat="1" ht="57" customHeight="1" x14ac:dyDescent="0.25">
      <c r="A251" s="267" t="s">
        <v>801</v>
      </c>
      <c r="B251" s="326" t="s">
        <v>802</v>
      </c>
      <c r="C251" s="327"/>
      <c r="D251" s="267"/>
      <c r="E251" s="328"/>
      <c r="F251" s="267"/>
      <c r="G251" s="267"/>
      <c r="H251" s="267"/>
      <c r="I251" s="267"/>
      <c r="J251" s="267"/>
      <c r="K251" s="267"/>
      <c r="L251" s="244">
        <v>325000</v>
      </c>
      <c r="M251" s="244"/>
      <c r="N251" s="244"/>
      <c r="O251" s="244"/>
      <c r="P251" s="244">
        <v>62816</v>
      </c>
      <c r="Q251" s="244">
        <v>65000</v>
      </c>
      <c r="R251" s="244"/>
      <c r="S251" s="276">
        <f t="shared" si="402"/>
        <v>65000</v>
      </c>
      <c r="T251" s="276"/>
      <c r="U251" s="276"/>
      <c r="V251" s="276">
        <v>65000</v>
      </c>
      <c r="W251" s="276"/>
      <c r="X251" s="256">
        <f t="shared" si="360"/>
        <v>0</v>
      </c>
      <c r="Y251" s="276">
        <f t="shared" si="403"/>
        <v>65000</v>
      </c>
      <c r="Z251" s="276"/>
      <c r="AA251" s="276"/>
      <c r="AB251" s="276">
        <v>65000</v>
      </c>
      <c r="AC251" s="276"/>
      <c r="AD251" s="277">
        <v>10770</v>
      </c>
      <c r="AE251" s="277"/>
      <c r="AF251" s="277"/>
      <c r="AG251" s="277">
        <v>10770</v>
      </c>
      <c r="AH251" s="277"/>
      <c r="AI251" s="276">
        <f t="shared" si="404"/>
        <v>7872</v>
      </c>
      <c r="AJ251" s="276"/>
      <c r="AK251" s="276"/>
      <c r="AL251" s="276">
        <v>7872</v>
      </c>
      <c r="AM251" s="276"/>
      <c r="AN251" s="276">
        <f t="shared" si="405"/>
        <v>7872</v>
      </c>
      <c r="AO251" s="276"/>
      <c r="AP251" s="276"/>
      <c r="AQ251" s="276">
        <v>7872</v>
      </c>
      <c r="AR251" s="276"/>
      <c r="AS251" s="243"/>
      <c r="AT251" s="329"/>
      <c r="AU251" s="279"/>
    </row>
    <row r="252" spans="1:50" s="331" customFormat="1" ht="45.75" customHeight="1" x14ac:dyDescent="0.25">
      <c r="A252" s="267" t="s">
        <v>803</v>
      </c>
      <c r="B252" s="326" t="s">
        <v>804</v>
      </c>
      <c r="C252" s="327"/>
      <c r="D252" s="267"/>
      <c r="E252" s="328"/>
      <c r="F252" s="267"/>
      <c r="G252" s="267"/>
      <c r="H252" s="267"/>
      <c r="I252" s="267"/>
      <c r="J252" s="267"/>
      <c r="K252" s="267"/>
      <c r="L252" s="244">
        <v>15000</v>
      </c>
      <c r="M252" s="244"/>
      <c r="N252" s="244"/>
      <c r="O252" s="244"/>
      <c r="P252" s="244"/>
      <c r="Q252" s="244"/>
      <c r="R252" s="244"/>
      <c r="S252" s="276">
        <f t="shared" si="402"/>
        <v>0</v>
      </c>
      <c r="T252" s="276"/>
      <c r="U252" s="276"/>
      <c r="V252" s="276"/>
      <c r="W252" s="276"/>
      <c r="X252" s="256">
        <f t="shared" si="360"/>
        <v>0</v>
      </c>
      <c r="Y252" s="276">
        <f t="shared" si="403"/>
        <v>0</v>
      </c>
      <c r="Z252" s="276"/>
      <c r="AA252" s="276"/>
      <c r="AB252" s="276"/>
      <c r="AC252" s="276"/>
      <c r="AD252" s="277">
        <v>0</v>
      </c>
      <c r="AE252" s="277"/>
      <c r="AF252" s="277"/>
      <c r="AG252" s="277"/>
      <c r="AH252" s="277"/>
      <c r="AI252" s="276">
        <f t="shared" si="404"/>
        <v>0</v>
      </c>
      <c r="AJ252" s="276"/>
      <c r="AK252" s="276"/>
      <c r="AL252" s="276"/>
      <c r="AM252" s="276"/>
      <c r="AN252" s="276">
        <f t="shared" si="405"/>
        <v>0</v>
      </c>
      <c r="AO252" s="276"/>
      <c r="AP252" s="276"/>
      <c r="AQ252" s="276"/>
      <c r="AR252" s="276"/>
      <c r="AS252" s="243"/>
      <c r="AT252" s="329"/>
      <c r="AU252" s="279"/>
      <c r="AV252" s="330"/>
      <c r="AW252" s="330"/>
      <c r="AX252" s="330"/>
    </row>
    <row r="253" spans="1:50" s="331" customFormat="1" ht="57.75" customHeight="1" x14ac:dyDescent="0.25">
      <c r="A253" s="267" t="s">
        <v>805</v>
      </c>
      <c r="B253" s="326" t="s">
        <v>806</v>
      </c>
      <c r="C253" s="327"/>
      <c r="D253" s="267"/>
      <c r="E253" s="328"/>
      <c r="F253" s="267"/>
      <c r="G253" s="267"/>
      <c r="H253" s="267"/>
      <c r="I253" s="267"/>
      <c r="J253" s="267"/>
      <c r="K253" s="267"/>
      <c r="L253" s="244">
        <v>90000</v>
      </c>
      <c r="M253" s="244"/>
      <c r="N253" s="244"/>
      <c r="O253" s="244"/>
      <c r="P253" s="244">
        <v>14539</v>
      </c>
      <c r="Q253" s="244">
        <v>15000</v>
      </c>
      <c r="R253" s="244"/>
      <c r="S253" s="276">
        <f t="shared" si="402"/>
        <v>15000</v>
      </c>
      <c r="T253" s="276"/>
      <c r="U253" s="276"/>
      <c r="V253" s="276">
        <v>15000</v>
      </c>
      <c r="W253" s="276"/>
      <c r="X253" s="256">
        <f t="shared" si="360"/>
        <v>0</v>
      </c>
      <c r="Y253" s="276">
        <f t="shared" si="403"/>
        <v>15000</v>
      </c>
      <c r="Z253" s="276"/>
      <c r="AA253" s="276"/>
      <c r="AB253" s="276">
        <v>15000</v>
      </c>
      <c r="AC253" s="276"/>
      <c r="AD253" s="277">
        <v>2130</v>
      </c>
      <c r="AE253" s="277"/>
      <c r="AF253" s="277"/>
      <c r="AG253" s="277">
        <v>2130</v>
      </c>
      <c r="AH253" s="277"/>
      <c r="AI253" s="276">
        <f t="shared" si="404"/>
        <v>1524</v>
      </c>
      <c r="AJ253" s="276"/>
      <c r="AK253" s="276"/>
      <c r="AL253" s="276">
        <v>1524</v>
      </c>
      <c r="AM253" s="276"/>
      <c r="AN253" s="276">
        <f t="shared" si="405"/>
        <v>1524</v>
      </c>
      <c r="AO253" s="276"/>
      <c r="AP253" s="276"/>
      <c r="AQ253" s="276">
        <v>1524</v>
      </c>
      <c r="AR253" s="276"/>
      <c r="AS253" s="56"/>
      <c r="AT253" s="333"/>
      <c r="AU253" s="279"/>
      <c r="AV253" s="330"/>
      <c r="AW253" s="330"/>
      <c r="AX253" s="330"/>
    </row>
    <row r="254" spans="1:50" s="331" customFormat="1" ht="30.75" customHeight="1" x14ac:dyDescent="0.25">
      <c r="A254" s="267" t="s">
        <v>807</v>
      </c>
      <c r="B254" s="326" t="s">
        <v>808</v>
      </c>
      <c r="C254" s="327"/>
      <c r="D254" s="267"/>
      <c r="E254" s="328"/>
      <c r="F254" s="267"/>
      <c r="G254" s="267"/>
      <c r="H254" s="267"/>
      <c r="I254" s="267"/>
      <c r="J254" s="267"/>
      <c r="K254" s="267"/>
      <c r="L254" s="244">
        <v>14250</v>
      </c>
      <c r="M254" s="244"/>
      <c r="N254" s="244"/>
      <c r="O254" s="244"/>
      <c r="P254" s="244"/>
      <c r="Q254" s="244"/>
      <c r="R254" s="244"/>
      <c r="S254" s="276">
        <f t="shared" si="402"/>
        <v>0</v>
      </c>
      <c r="T254" s="276"/>
      <c r="U254" s="276"/>
      <c r="V254" s="276"/>
      <c r="W254" s="276"/>
      <c r="X254" s="256">
        <f t="shared" si="360"/>
        <v>0</v>
      </c>
      <c r="Y254" s="276">
        <f t="shared" si="403"/>
        <v>0</v>
      </c>
      <c r="Z254" s="276"/>
      <c r="AA254" s="276"/>
      <c r="AB254" s="276"/>
      <c r="AC254" s="276"/>
      <c r="AD254" s="277">
        <v>0</v>
      </c>
      <c r="AE254" s="277"/>
      <c r="AF254" s="277"/>
      <c r="AG254" s="277"/>
      <c r="AH254" s="277"/>
      <c r="AI254" s="276">
        <f t="shared" si="404"/>
        <v>0</v>
      </c>
      <c r="AJ254" s="276"/>
      <c r="AK254" s="276"/>
      <c r="AL254" s="276"/>
      <c r="AM254" s="276"/>
      <c r="AN254" s="276">
        <f t="shared" si="405"/>
        <v>0</v>
      </c>
      <c r="AO254" s="276"/>
      <c r="AP254" s="276"/>
      <c r="AQ254" s="276"/>
      <c r="AR254" s="276"/>
      <c r="AS254" s="243"/>
      <c r="AT254" s="329"/>
      <c r="AU254" s="279"/>
      <c r="AV254" s="330"/>
      <c r="AW254" s="330"/>
      <c r="AX254" s="330"/>
    </row>
    <row r="255" spans="1:50" ht="52.5" customHeight="1" x14ac:dyDescent="0.25">
      <c r="A255" s="243">
        <v>2</v>
      </c>
      <c r="B255" s="114" t="s">
        <v>811</v>
      </c>
      <c r="C255" s="113"/>
      <c r="D255" s="243"/>
      <c r="E255" s="295"/>
      <c r="F255" s="243"/>
      <c r="G255" s="243"/>
      <c r="H255" s="243"/>
      <c r="I255" s="243"/>
      <c r="J255" s="243"/>
      <c r="K255" s="243"/>
      <c r="L255" s="244">
        <v>70000</v>
      </c>
      <c r="M255" s="244"/>
      <c r="N255" s="244"/>
      <c r="O255" s="244"/>
      <c r="P255" s="244">
        <v>10000</v>
      </c>
      <c r="Q255" s="244">
        <v>16000</v>
      </c>
      <c r="R255" s="244"/>
      <c r="S255" s="276">
        <f t="shared" si="402"/>
        <v>15000</v>
      </c>
      <c r="T255" s="276"/>
      <c r="U255" s="276"/>
      <c r="V255" s="276">
        <v>15000</v>
      </c>
      <c r="W255" s="276"/>
      <c r="X255" s="256">
        <f t="shared" si="360"/>
        <v>0</v>
      </c>
      <c r="Y255" s="276">
        <f t="shared" si="403"/>
        <v>15000</v>
      </c>
      <c r="Z255" s="276"/>
      <c r="AA255" s="276"/>
      <c r="AB255" s="276">
        <v>15000</v>
      </c>
      <c r="AC255" s="276"/>
      <c r="AD255" s="277">
        <v>3966</v>
      </c>
      <c r="AE255" s="277"/>
      <c r="AF255" s="277"/>
      <c r="AG255" s="277">
        <v>3966</v>
      </c>
      <c r="AH255" s="277"/>
      <c r="AI255" s="276">
        <f t="shared" si="404"/>
        <v>4055</v>
      </c>
      <c r="AJ255" s="276"/>
      <c r="AK255" s="276"/>
      <c r="AL255" s="276">
        <v>4055</v>
      </c>
      <c r="AM255" s="276"/>
      <c r="AN255" s="276">
        <f t="shared" si="405"/>
        <v>4055</v>
      </c>
      <c r="AO255" s="276"/>
      <c r="AP255" s="276"/>
      <c r="AQ255" s="276">
        <v>4055</v>
      </c>
      <c r="AR255" s="276"/>
      <c r="AS255" s="243"/>
      <c r="AU255" s="279"/>
    </row>
    <row r="256" spans="1:50" ht="42" customHeight="1" x14ac:dyDescent="0.25">
      <c r="A256" s="243">
        <v>3</v>
      </c>
      <c r="B256" s="114" t="s">
        <v>812</v>
      </c>
      <c r="C256" s="113"/>
      <c r="D256" s="243"/>
      <c r="E256" s="295"/>
      <c r="F256" s="243"/>
      <c r="G256" s="243"/>
      <c r="H256" s="243"/>
      <c r="I256" s="243"/>
      <c r="J256" s="243"/>
      <c r="K256" s="243"/>
      <c r="L256" s="244">
        <v>150000</v>
      </c>
      <c r="M256" s="244"/>
      <c r="N256" s="244"/>
      <c r="O256" s="244"/>
      <c r="P256" s="244">
        <v>36644</v>
      </c>
      <c r="Q256" s="244">
        <v>24400</v>
      </c>
      <c r="R256" s="244"/>
      <c r="S256" s="276">
        <f t="shared" si="402"/>
        <v>24400</v>
      </c>
      <c r="T256" s="276"/>
      <c r="U256" s="276"/>
      <c r="V256" s="276">
        <v>24400</v>
      </c>
      <c r="W256" s="276"/>
      <c r="X256" s="256">
        <f t="shared" si="360"/>
        <v>0</v>
      </c>
      <c r="Y256" s="276">
        <f t="shared" si="403"/>
        <v>24400</v>
      </c>
      <c r="Z256" s="276"/>
      <c r="AA256" s="276"/>
      <c r="AB256" s="276">
        <v>24400</v>
      </c>
      <c r="AC256" s="276"/>
      <c r="AD256" s="277">
        <v>7812</v>
      </c>
      <c r="AE256" s="277"/>
      <c r="AF256" s="277"/>
      <c r="AG256" s="277">
        <v>7812</v>
      </c>
      <c r="AH256" s="277"/>
      <c r="AI256" s="276">
        <f t="shared" si="404"/>
        <v>1691</v>
      </c>
      <c r="AJ256" s="276"/>
      <c r="AK256" s="276"/>
      <c r="AL256" s="276">
        <v>1691</v>
      </c>
      <c r="AM256" s="276"/>
      <c r="AN256" s="276">
        <f t="shared" si="405"/>
        <v>1691</v>
      </c>
      <c r="AO256" s="276"/>
      <c r="AP256" s="276"/>
      <c r="AQ256" s="276">
        <v>1691</v>
      </c>
      <c r="AR256" s="276"/>
      <c r="AS256" s="243"/>
      <c r="AU256" s="279"/>
    </row>
    <row r="257" spans="1:50" s="325" customFormat="1" ht="63.75" customHeight="1" x14ac:dyDescent="0.25">
      <c r="A257" s="242" t="s">
        <v>824</v>
      </c>
      <c r="B257" s="242" t="s">
        <v>825</v>
      </c>
      <c r="C257" s="242"/>
      <c r="D257" s="242"/>
      <c r="E257" s="323"/>
      <c r="F257" s="243"/>
      <c r="G257" s="243"/>
      <c r="H257" s="242"/>
      <c r="I257" s="242"/>
      <c r="J257" s="242"/>
      <c r="K257" s="242"/>
      <c r="L257" s="244"/>
      <c r="M257" s="244"/>
      <c r="N257" s="244"/>
      <c r="O257" s="244"/>
      <c r="P257" s="244"/>
      <c r="Q257" s="244"/>
      <c r="R257" s="244"/>
      <c r="S257" s="246">
        <f>S258</f>
        <v>624880</v>
      </c>
      <c r="T257" s="246">
        <f>T258</f>
        <v>162480</v>
      </c>
      <c r="U257" s="246">
        <f>U258</f>
        <v>462400</v>
      </c>
      <c r="V257" s="246"/>
      <c r="W257" s="246"/>
      <c r="X257" s="256">
        <f t="shared" si="360"/>
        <v>0</v>
      </c>
      <c r="Y257" s="246">
        <f>Y258</f>
        <v>624880</v>
      </c>
      <c r="Z257" s="246">
        <f>Z258</f>
        <v>162480</v>
      </c>
      <c r="AA257" s="246">
        <f>AA258</f>
        <v>462400</v>
      </c>
      <c r="AB257" s="246"/>
      <c r="AC257" s="246"/>
      <c r="AD257" s="336">
        <v>119061</v>
      </c>
      <c r="AE257" s="336">
        <v>41677</v>
      </c>
      <c r="AF257" s="336">
        <v>77384</v>
      </c>
      <c r="AG257" s="336"/>
      <c r="AH257" s="336"/>
      <c r="AI257" s="246">
        <f>AI258</f>
        <v>91484</v>
      </c>
      <c r="AJ257" s="246">
        <f>AJ258</f>
        <v>42752</v>
      </c>
      <c r="AK257" s="246">
        <f>AK258</f>
        <v>48732</v>
      </c>
      <c r="AL257" s="246"/>
      <c r="AM257" s="246"/>
      <c r="AN257" s="246">
        <f>AN258</f>
        <v>83078</v>
      </c>
      <c r="AO257" s="246">
        <f>AO258</f>
        <v>44785</v>
      </c>
      <c r="AP257" s="246">
        <f>AP258</f>
        <v>38293</v>
      </c>
      <c r="AQ257" s="246"/>
      <c r="AR257" s="246"/>
      <c r="AS257" s="242"/>
      <c r="AT257" s="249">
        <f>SUM(AU257:AX257)</f>
        <v>624880</v>
      </c>
      <c r="AU257" s="337">
        <f>[4]STC!J14+[4]STC!J21</f>
        <v>162480</v>
      </c>
      <c r="AV257" s="338">
        <f>[4]STC!J15+[4]STC!J20</f>
        <v>462400</v>
      </c>
      <c r="AW257" s="324"/>
      <c r="AX257" s="324"/>
    </row>
    <row r="258" spans="1:50" s="325" customFormat="1" ht="47.25" customHeight="1" x14ac:dyDescent="0.25">
      <c r="A258" s="242"/>
      <c r="B258" s="339" t="s">
        <v>826</v>
      </c>
      <c r="C258" s="240"/>
      <c r="D258" s="242"/>
      <c r="E258" s="323"/>
      <c r="F258" s="243"/>
      <c r="G258" s="243"/>
      <c r="H258" s="242"/>
      <c r="I258" s="242"/>
      <c r="J258" s="242"/>
      <c r="K258" s="242"/>
      <c r="L258" s="244"/>
      <c r="M258" s="244"/>
      <c r="N258" s="244"/>
      <c r="O258" s="244"/>
      <c r="P258" s="244"/>
      <c r="Q258" s="244"/>
      <c r="R258" s="244"/>
      <c r="S258" s="246">
        <f>S259+S260+S261+S262</f>
        <v>624880</v>
      </c>
      <c r="T258" s="246">
        <f>T259+T260+T261+T262</f>
        <v>162480</v>
      </c>
      <c r="U258" s="246">
        <f>U259+U260+U261+U262</f>
        <v>462400</v>
      </c>
      <c r="V258" s="246"/>
      <c r="W258" s="246"/>
      <c r="X258" s="256">
        <f t="shared" si="360"/>
        <v>0</v>
      </c>
      <c r="Y258" s="246">
        <f>Y259+Y260+Y261+Y262</f>
        <v>624880</v>
      </c>
      <c r="Z258" s="246">
        <f>Z259+Z260+Z261+Z262</f>
        <v>162480</v>
      </c>
      <c r="AA258" s="246">
        <f>AA259+AA260+AA261+AA262</f>
        <v>462400</v>
      </c>
      <c r="AB258" s="246"/>
      <c r="AC258" s="246"/>
      <c r="AD258" s="336">
        <v>119061</v>
      </c>
      <c r="AE258" s="336">
        <v>41677</v>
      </c>
      <c r="AF258" s="336">
        <v>77384</v>
      </c>
      <c r="AG258" s="336"/>
      <c r="AH258" s="336"/>
      <c r="AI258" s="246">
        <f>AI259+AI260+AI261+AI262</f>
        <v>91484</v>
      </c>
      <c r="AJ258" s="246">
        <f>AJ259+AJ260+AJ261+AJ262</f>
        <v>42752</v>
      </c>
      <c r="AK258" s="246">
        <f>AK259+AK260+AK261+AK262</f>
        <v>48732</v>
      </c>
      <c r="AL258" s="246"/>
      <c r="AM258" s="246"/>
      <c r="AN258" s="246">
        <f>AN259+AN260+AN261+AN262</f>
        <v>83078</v>
      </c>
      <c r="AO258" s="246">
        <f>AO259+AO260+AO261+AO262</f>
        <v>44785</v>
      </c>
      <c r="AP258" s="246">
        <f>AP259+AP260+AP261+AP262</f>
        <v>38293</v>
      </c>
      <c r="AQ258" s="246"/>
      <c r="AR258" s="246"/>
      <c r="AS258" s="242"/>
      <c r="AT258" s="260"/>
      <c r="AU258" s="279"/>
      <c r="AV258" s="324"/>
      <c r="AW258" s="324"/>
      <c r="AX258" s="324"/>
    </row>
    <row r="259" spans="1:50" s="234" customFormat="1" ht="30.75" customHeight="1" x14ac:dyDescent="0.25">
      <c r="A259" s="264">
        <v>1</v>
      </c>
      <c r="B259" s="340" t="s">
        <v>827</v>
      </c>
      <c r="C259" s="240"/>
      <c r="D259" s="242"/>
      <c r="E259" s="242"/>
      <c r="F259" s="243"/>
      <c r="G259" s="243"/>
      <c r="H259" s="56"/>
      <c r="I259" s="113"/>
      <c r="J259" s="113"/>
      <c r="K259" s="113"/>
      <c r="L259" s="244"/>
      <c r="M259" s="244"/>
      <c r="N259" s="244"/>
      <c r="O259" s="244"/>
      <c r="P259" s="244"/>
      <c r="Q259" s="244"/>
      <c r="R259" s="244"/>
      <c r="S259" s="16">
        <f>S266+S272+S278+S284+S290+S296+S302+S308+S314</f>
        <v>155480</v>
      </c>
      <c r="T259" s="16">
        <f>T266+T272+T278+T284+T290+T296+T302+T308+T314</f>
        <v>155480</v>
      </c>
      <c r="U259" s="16"/>
      <c r="V259" s="16"/>
      <c r="W259" s="16"/>
      <c r="X259" s="256">
        <f t="shared" si="360"/>
        <v>0</v>
      </c>
      <c r="Y259" s="16">
        <f>Y266+Y272+Y278+Y284+Y290+Y296+Y302+Y308+Y314</f>
        <v>155480</v>
      </c>
      <c r="Z259" s="16">
        <f>Z266+Z272+Z278+Z284+Z290+Z296+Z302+Z308+Z314</f>
        <v>155480</v>
      </c>
      <c r="AA259" s="16"/>
      <c r="AB259" s="16"/>
      <c r="AC259" s="16"/>
      <c r="AD259" s="341">
        <v>34677</v>
      </c>
      <c r="AE259" s="341">
        <v>34677</v>
      </c>
      <c r="AF259" s="341"/>
      <c r="AG259" s="341"/>
      <c r="AH259" s="341"/>
      <c r="AI259" s="16">
        <f>AI266+AI272+AI278+AI284+AI290+AI296+AI302+AI308+AI314</f>
        <v>38052</v>
      </c>
      <c r="AJ259" s="16">
        <f>AJ266+AJ272+AJ278+AJ284+AJ290+AJ296+AJ302+AJ308+AJ314</f>
        <v>38052</v>
      </c>
      <c r="AK259" s="16"/>
      <c r="AL259" s="16"/>
      <c r="AM259" s="16"/>
      <c r="AN259" s="16">
        <f>AN266+AN272+AN278+AN284+AN290+AN296+AN302+AN308+AN314</f>
        <v>40085</v>
      </c>
      <c r="AO259" s="16">
        <f>AO266+AO272+AO278+AO284+AO290+AO296+AO302+AO308+AO314</f>
        <v>40085</v>
      </c>
      <c r="AP259" s="16"/>
      <c r="AQ259" s="16"/>
      <c r="AR259" s="16"/>
      <c r="AS259" s="243"/>
      <c r="AT259" s="239"/>
      <c r="AU259" s="279"/>
      <c r="AV259" s="263"/>
      <c r="AW259" s="263"/>
      <c r="AX259" s="263"/>
    </row>
    <row r="260" spans="1:50" ht="30.75" customHeight="1" x14ac:dyDescent="0.25">
      <c r="A260" s="266">
        <v>2</v>
      </c>
      <c r="B260" s="265" t="s">
        <v>828</v>
      </c>
      <c r="C260" s="56"/>
      <c r="D260" s="243"/>
      <c r="E260" s="295"/>
      <c r="F260" s="243"/>
      <c r="G260" s="243"/>
      <c r="H260" s="243"/>
      <c r="I260" s="243"/>
      <c r="J260" s="243"/>
      <c r="K260" s="243"/>
      <c r="L260" s="244"/>
      <c r="M260" s="244"/>
      <c r="N260" s="244"/>
      <c r="O260" s="244"/>
      <c r="P260" s="244"/>
      <c r="Q260" s="244"/>
      <c r="R260" s="244"/>
      <c r="S260" s="16">
        <f>S267+S273+S279+S285+S291+S297+S303+S309+S315</f>
        <v>369920</v>
      </c>
      <c r="T260" s="16"/>
      <c r="U260" s="16">
        <f>U267+U273+U279+U285+U291+U297+U303+U309+U315</f>
        <v>369920</v>
      </c>
      <c r="V260" s="16"/>
      <c r="W260" s="16"/>
      <c r="X260" s="256">
        <f t="shared" si="360"/>
        <v>0</v>
      </c>
      <c r="Y260" s="16">
        <f>Y267+Y273+Y279+Y285+Y291+Y297+Y303+Y309+Y315</f>
        <v>369920</v>
      </c>
      <c r="Z260" s="16"/>
      <c r="AA260" s="16">
        <f>AA267+AA273+AA279+AA285+AA291+AA297+AA303+AA309+AA315</f>
        <v>369920</v>
      </c>
      <c r="AB260" s="16"/>
      <c r="AC260" s="16"/>
      <c r="AD260" s="341">
        <v>63859</v>
      </c>
      <c r="AE260" s="341"/>
      <c r="AF260" s="341">
        <v>63859</v>
      </c>
      <c r="AG260" s="341"/>
      <c r="AH260" s="341"/>
      <c r="AI260" s="16">
        <f>AI267+AI273+AI279+AI285+AI291+AI297+AI303+AI309+AI315</f>
        <v>45985</v>
      </c>
      <c r="AJ260" s="16"/>
      <c r="AK260" s="16">
        <f>AK267+AK273+AK279+AK285+AK291+AK297+AK303+AK309+AK315</f>
        <v>45985</v>
      </c>
      <c r="AL260" s="16"/>
      <c r="AM260" s="16"/>
      <c r="AN260" s="16">
        <f>AN267+AN273+AN279+AN285+AN291+AN297+AN303+AN309+AN315</f>
        <v>35546</v>
      </c>
      <c r="AO260" s="16"/>
      <c r="AP260" s="16">
        <f>AP267+AP273+AP279+AP285+AP291+AP297+AP303+AP309+AP315</f>
        <v>35546</v>
      </c>
      <c r="AQ260" s="16"/>
      <c r="AR260" s="16"/>
      <c r="AS260" s="243"/>
      <c r="AU260" s="279"/>
    </row>
    <row r="261" spans="1:50" ht="30.75" customHeight="1" x14ac:dyDescent="0.25">
      <c r="A261" s="266">
        <v>3</v>
      </c>
      <c r="B261" s="265" t="s">
        <v>829</v>
      </c>
      <c r="C261" s="56"/>
      <c r="D261" s="243"/>
      <c r="E261" s="295"/>
      <c r="F261" s="243"/>
      <c r="G261" s="243"/>
      <c r="H261" s="243"/>
      <c r="I261" s="243"/>
      <c r="J261" s="243"/>
      <c r="K261" s="243"/>
      <c r="L261" s="244"/>
      <c r="M261" s="244"/>
      <c r="N261" s="244"/>
      <c r="O261" s="244"/>
      <c r="P261" s="244"/>
      <c r="Q261" s="244"/>
      <c r="R261" s="244"/>
      <c r="S261" s="16">
        <f>S268+S274+S280+S286+S292+S298+S304+S310+S316</f>
        <v>92480</v>
      </c>
      <c r="T261" s="16">
        <f>T268+T274+T280+T286+T292+T298+T304+T310+T316</f>
        <v>0</v>
      </c>
      <c r="U261" s="16">
        <f>U268+U274+U280+U286+U292+U298+U304+U310+U316</f>
        <v>92480</v>
      </c>
      <c r="V261" s="16"/>
      <c r="W261" s="16"/>
      <c r="X261" s="256">
        <f t="shared" si="360"/>
        <v>0</v>
      </c>
      <c r="Y261" s="16">
        <f>Y268+Y274+Y280+Y286+Y292+Y298+Y304+Y310+Y316</f>
        <v>92480</v>
      </c>
      <c r="Z261" s="16">
        <f>Z268+Z274+Z280+Z286+Z292+Z298+Z304+Z310+Z316</f>
        <v>0</v>
      </c>
      <c r="AA261" s="16">
        <f>AA268+AA274+AA280+AA286+AA292+AA298+AA304+AA310+AA316</f>
        <v>92480</v>
      </c>
      <c r="AB261" s="16"/>
      <c r="AC261" s="16"/>
      <c r="AD261" s="341">
        <v>13525</v>
      </c>
      <c r="AE261" s="341">
        <v>0</v>
      </c>
      <c r="AF261" s="341">
        <v>13525</v>
      </c>
      <c r="AG261" s="341"/>
      <c r="AH261" s="341"/>
      <c r="AI261" s="16">
        <f>AI268+AI274+AI280+AI286+AI292+AI298+AI304+AI310+AI316</f>
        <v>2747</v>
      </c>
      <c r="AJ261" s="16">
        <f>AJ268+AJ274+AJ280+AJ286+AJ292+AJ298+AJ304+AJ310+AJ316</f>
        <v>0</v>
      </c>
      <c r="AK261" s="16">
        <f>AK268+AK274+AK280+AK286+AK292+AK298+AK304+AK310+AK316</f>
        <v>2747</v>
      </c>
      <c r="AL261" s="16"/>
      <c r="AM261" s="16"/>
      <c r="AN261" s="16">
        <f>AN268+AN274+AN280+AN286+AN292+AN298+AN304+AN310+AN316</f>
        <v>2747</v>
      </c>
      <c r="AO261" s="16">
        <f>AO268+AO274+AO280+AO286+AO292+AO298+AO304+AO310+AO316</f>
        <v>0</v>
      </c>
      <c r="AP261" s="16">
        <f>AP268+AP274+AP280+AP286+AP292+AP298+AP304+AP310+AP316</f>
        <v>2747</v>
      </c>
      <c r="AQ261" s="16"/>
      <c r="AR261" s="16"/>
      <c r="AS261" s="243"/>
      <c r="AU261" s="279"/>
    </row>
    <row r="262" spans="1:50" s="306" customFormat="1" ht="40.5" customHeight="1" x14ac:dyDescent="0.25">
      <c r="A262" s="266">
        <v>4</v>
      </c>
      <c r="B262" s="321" t="s">
        <v>791</v>
      </c>
      <c r="C262" s="264"/>
      <c r="D262" s="266"/>
      <c r="E262" s="265"/>
      <c r="F262" s="266"/>
      <c r="G262" s="266"/>
      <c r="H262" s="266"/>
      <c r="I262" s="266"/>
      <c r="J262" s="266"/>
      <c r="K262" s="266"/>
      <c r="L262" s="244"/>
      <c r="M262" s="244"/>
      <c r="N262" s="244"/>
      <c r="O262" s="244"/>
      <c r="P262" s="244"/>
      <c r="Q262" s="244"/>
      <c r="R262" s="244"/>
      <c r="S262" s="16">
        <f>S269+S275+S281+S287+S293+S299+S305+S311+S317</f>
        <v>7000</v>
      </c>
      <c r="T262" s="16">
        <f>T269+T275+T281+T287+T293+T299+T305+T311+T317</f>
        <v>7000</v>
      </c>
      <c r="U262" s="342"/>
      <c r="V262" s="342"/>
      <c r="W262" s="342"/>
      <c r="X262" s="256">
        <f t="shared" si="360"/>
        <v>0</v>
      </c>
      <c r="Y262" s="16">
        <f>Y269+Y275+Y281+Y287+Y293+Y299+Y305+Y311+Y317</f>
        <v>7000</v>
      </c>
      <c r="Z262" s="16">
        <f>Z269+Z275+Z281+Z287+Z293+Z299+Z305+Z311+Z317</f>
        <v>7000</v>
      </c>
      <c r="AA262" s="342"/>
      <c r="AB262" s="342"/>
      <c r="AC262" s="342"/>
      <c r="AD262" s="341">
        <v>7000</v>
      </c>
      <c r="AE262" s="341">
        <v>7000</v>
      </c>
      <c r="AF262" s="354"/>
      <c r="AG262" s="354"/>
      <c r="AH262" s="354"/>
      <c r="AI262" s="16">
        <f>AI269+AI275+AI281+AI287+AI293+AI299+AI305+AI311+AI317</f>
        <v>4700</v>
      </c>
      <c r="AJ262" s="16">
        <f>AJ269+AJ275+AJ281+AJ287+AJ293+AJ299+AJ305+AJ311+AJ317</f>
        <v>4700</v>
      </c>
      <c r="AK262" s="342"/>
      <c r="AL262" s="342"/>
      <c r="AM262" s="342"/>
      <c r="AN262" s="16">
        <f>AN269+AN275+AN281+AN287+AN293+AN299+AN305+AN311+AN317</f>
        <v>4700</v>
      </c>
      <c r="AO262" s="16">
        <f>AO269+AO275+AO281+AO287+AO293+AO299+AO305+AO311+AO317</f>
        <v>4700</v>
      </c>
      <c r="AP262" s="342"/>
      <c r="AQ262" s="342"/>
      <c r="AR262" s="342"/>
      <c r="AS262" s="242"/>
      <c r="AT262" s="304"/>
      <c r="AU262" s="279"/>
      <c r="AV262" s="305"/>
      <c r="AW262" s="305"/>
      <c r="AX262" s="305"/>
    </row>
    <row r="263" spans="1:50" ht="30.75" customHeight="1" x14ac:dyDescent="0.25">
      <c r="A263" s="388" t="s">
        <v>830</v>
      </c>
      <c r="B263" s="388"/>
      <c r="C263" s="266"/>
      <c r="D263" s="243"/>
      <c r="E263" s="295"/>
      <c r="F263" s="243"/>
      <c r="G263" s="243"/>
      <c r="H263" s="243"/>
      <c r="I263" s="243"/>
      <c r="J263" s="243"/>
      <c r="K263" s="243"/>
      <c r="L263" s="244"/>
      <c r="M263" s="244"/>
      <c r="N263" s="244"/>
      <c r="O263" s="244"/>
      <c r="P263" s="244"/>
      <c r="Q263" s="244"/>
      <c r="R263" s="244"/>
      <c r="S263" s="16"/>
      <c r="T263" s="16"/>
      <c r="U263" s="16"/>
      <c r="V263" s="16"/>
      <c r="W263" s="16"/>
      <c r="X263" s="256">
        <f t="shared" si="360"/>
        <v>0</v>
      </c>
      <c r="Y263" s="16"/>
      <c r="Z263" s="16"/>
      <c r="AA263" s="16"/>
      <c r="AB263" s="16"/>
      <c r="AC263" s="16"/>
      <c r="AD263" s="341"/>
      <c r="AE263" s="341"/>
      <c r="AF263" s="341"/>
      <c r="AG263" s="341"/>
      <c r="AH263" s="341"/>
      <c r="AI263" s="16"/>
      <c r="AJ263" s="16"/>
      <c r="AK263" s="16"/>
      <c r="AL263" s="16"/>
      <c r="AM263" s="16"/>
      <c r="AN263" s="16"/>
      <c r="AO263" s="16"/>
      <c r="AP263" s="16"/>
      <c r="AQ263" s="16"/>
      <c r="AR263" s="16"/>
      <c r="AS263" s="243"/>
      <c r="AU263" s="279"/>
    </row>
    <row r="264" spans="1:50" s="325" customFormat="1" ht="42.75" customHeight="1" x14ac:dyDescent="0.25">
      <c r="A264" s="242" t="s">
        <v>831</v>
      </c>
      <c r="B264" s="332" t="s">
        <v>814</v>
      </c>
      <c r="C264" s="56"/>
      <c r="D264" s="242"/>
      <c r="E264" s="323"/>
      <c r="F264" s="243"/>
      <c r="G264" s="243"/>
      <c r="H264" s="242"/>
      <c r="I264" s="242"/>
      <c r="J264" s="242"/>
      <c r="K264" s="242"/>
      <c r="L264" s="244"/>
      <c r="M264" s="244"/>
      <c r="N264" s="244"/>
      <c r="O264" s="244"/>
      <c r="P264" s="244"/>
      <c r="Q264" s="244"/>
      <c r="R264" s="244"/>
      <c r="S264" s="246">
        <f>S266+S267+S268+S269</f>
        <v>167880</v>
      </c>
      <c r="T264" s="246">
        <f>T266+T267+T268+T269</f>
        <v>42880</v>
      </c>
      <c r="U264" s="246">
        <f>U266+U267+U268+U269</f>
        <v>125000</v>
      </c>
      <c r="V264" s="246"/>
      <c r="W264" s="246"/>
      <c r="X264" s="256">
        <f t="shared" si="360"/>
        <v>0</v>
      </c>
      <c r="Y264" s="246">
        <f>Y266+Y267+Y268+Y269</f>
        <v>167880</v>
      </c>
      <c r="Z264" s="246">
        <f>Z266+Z267+Z268+Z269</f>
        <v>42880</v>
      </c>
      <c r="AA264" s="246">
        <f>AA266+AA267+AA268+AA269</f>
        <v>125000</v>
      </c>
      <c r="AB264" s="246"/>
      <c r="AC264" s="246"/>
      <c r="AD264" s="336">
        <v>18886</v>
      </c>
      <c r="AE264" s="336">
        <v>8012</v>
      </c>
      <c r="AF264" s="336">
        <v>10874</v>
      </c>
      <c r="AG264" s="336"/>
      <c r="AH264" s="336"/>
      <c r="AI264" s="246">
        <f>AI266+AI267+AI268+AI269</f>
        <v>24249</v>
      </c>
      <c r="AJ264" s="246">
        <f>AJ266+AJ267+AJ268+AJ269</f>
        <v>7801</v>
      </c>
      <c r="AK264" s="246">
        <f>AK266+AK267+AK268+AK269</f>
        <v>16448</v>
      </c>
      <c r="AL264" s="246"/>
      <c r="AM264" s="246"/>
      <c r="AN264" s="246">
        <f>AN266+AN267+AN268+AN269</f>
        <v>24249</v>
      </c>
      <c r="AO264" s="246">
        <f>AO266+AO267+AO268+AO269</f>
        <v>7801</v>
      </c>
      <c r="AP264" s="246">
        <f>AP266+AP267+AP268+AP269</f>
        <v>16448</v>
      </c>
      <c r="AQ264" s="246"/>
      <c r="AR264" s="246"/>
      <c r="AS264" s="242"/>
      <c r="AT264" s="260"/>
      <c r="AU264" s="279"/>
      <c r="AV264" s="324"/>
      <c r="AW264" s="324"/>
      <c r="AX264" s="324"/>
    </row>
    <row r="265" spans="1:50" s="325" customFormat="1" ht="28.5" customHeight="1" x14ac:dyDescent="0.25">
      <c r="A265" s="242"/>
      <c r="B265" s="339" t="s">
        <v>832</v>
      </c>
      <c r="C265" s="240"/>
      <c r="D265" s="242"/>
      <c r="E265" s="323"/>
      <c r="F265" s="243"/>
      <c r="G265" s="243"/>
      <c r="H265" s="242"/>
      <c r="I265" s="242"/>
      <c r="J265" s="242"/>
      <c r="K265" s="242"/>
      <c r="L265" s="244"/>
      <c r="M265" s="244"/>
      <c r="N265" s="244"/>
      <c r="O265" s="244"/>
      <c r="P265" s="244"/>
      <c r="Q265" s="244"/>
      <c r="R265" s="244"/>
      <c r="S265" s="16"/>
      <c r="T265" s="16"/>
      <c r="U265" s="16"/>
      <c r="V265" s="16"/>
      <c r="W265" s="16"/>
      <c r="X265" s="256">
        <f t="shared" si="360"/>
        <v>0</v>
      </c>
      <c r="Y265" s="16"/>
      <c r="Z265" s="16"/>
      <c r="AA265" s="16"/>
      <c r="AB265" s="16"/>
      <c r="AC265" s="16"/>
      <c r="AD265" s="341"/>
      <c r="AE265" s="341"/>
      <c r="AF265" s="341"/>
      <c r="AG265" s="341"/>
      <c r="AH265" s="341"/>
      <c r="AI265" s="16"/>
      <c r="AJ265" s="16"/>
      <c r="AK265" s="16"/>
      <c r="AL265" s="16"/>
      <c r="AM265" s="16"/>
      <c r="AN265" s="16"/>
      <c r="AO265" s="16"/>
      <c r="AP265" s="16"/>
      <c r="AQ265" s="16"/>
      <c r="AR265" s="16"/>
      <c r="AS265" s="242"/>
      <c r="AT265" s="260"/>
      <c r="AU265" s="279"/>
      <c r="AV265" s="324"/>
      <c r="AW265" s="324"/>
      <c r="AX265" s="324"/>
    </row>
    <row r="266" spans="1:50" s="346" customFormat="1" ht="32.25" customHeight="1" x14ac:dyDescent="0.25">
      <c r="A266" s="343">
        <v>1</v>
      </c>
      <c r="B266" s="344" t="s">
        <v>827</v>
      </c>
      <c r="C266" s="343"/>
      <c r="D266" s="267"/>
      <c r="E266" s="267"/>
      <c r="F266" s="243"/>
      <c r="G266" s="243"/>
      <c r="H266" s="343"/>
      <c r="I266" s="327"/>
      <c r="J266" s="327"/>
      <c r="K266" s="327"/>
      <c r="L266" s="244"/>
      <c r="M266" s="244"/>
      <c r="N266" s="244"/>
      <c r="O266" s="244"/>
      <c r="P266" s="244"/>
      <c r="Q266" s="244"/>
      <c r="R266" s="244"/>
      <c r="S266" s="16">
        <f>SUM(T266:W266)</f>
        <v>38880</v>
      </c>
      <c r="T266" s="16">
        <v>38880</v>
      </c>
      <c r="U266" s="16"/>
      <c r="V266" s="16"/>
      <c r="W266" s="16"/>
      <c r="X266" s="256">
        <f t="shared" si="360"/>
        <v>0</v>
      </c>
      <c r="Y266" s="16">
        <f>SUM(Z266:AC266)</f>
        <v>38880</v>
      </c>
      <c r="Z266" s="16">
        <v>38880</v>
      </c>
      <c r="AA266" s="16"/>
      <c r="AB266" s="16"/>
      <c r="AC266" s="16"/>
      <c r="AD266" s="341">
        <v>4012</v>
      </c>
      <c r="AE266" s="341">
        <v>4012</v>
      </c>
      <c r="AF266" s="341"/>
      <c r="AG266" s="341"/>
      <c r="AH266" s="341"/>
      <c r="AI266" s="16">
        <f>SUM(AJ266:AM266)</f>
        <v>5801</v>
      </c>
      <c r="AJ266" s="16">
        <v>5801</v>
      </c>
      <c r="AK266" s="16"/>
      <c r="AL266" s="16"/>
      <c r="AM266" s="16"/>
      <c r="AN266" s="16">
        <f>SUM(AO266:AR266)</f>
        <v>5801</v>
      </c>
      <c r="AO266" s="16">
        <v>5801</v>
      </c>
      <c r="AP266" s="16"/>
      <c r="AQ266" s="16"/>
      <c r="AR266" s="16"/>
      <c r="AS266" s="243"/>
      <c r="AT266" s="329"/>
      <c r="AU266" s="279"/>
      <c r="AV266" s="345"/>
      <c r="AW266" s="345"/>
      <c r="AX266" s="345"/>
    </row>
    <row r="267" spans="1:50" s="331" customFormat="1" ht="30.75" customHeight="1" x14ac:dyDescent="0.25">
      <c r="A267" s="267">
        <v>2</v>
      </c>
      <c r="B267" s="328" t="s">
        <v>833</v>
      </c>
      <c r="C267" s="343"/>
      <c r="D267" s="267"/>
      <c r="E267" s="328"/>
      <c r="F267" s="243"/>
      <c r="G267" s="243"/>
      <c r="H267" s="267"/>
      <c r="I267" s="267"/>
      <c r="J267" s="267"/>
      <c r="K267" s="267"/>
      <c r="L267" s="244"/>
      <c r="M267" s="244"/>
      <c r="N267" s="244"/>
      <c r="O267" s="244"/>
      <c r="P267" s="244"/>
      <c r="Q267" s="244"/>
      <c r="R267" s="244"/>
      <c r="S267" s="16">
        <f>SUM(T267:W267)</f>
        <v>100000</v>
      </c>
      <c r="T267" s="16"/>
      <c r="U267" s="16">
        <v>100000</v>
      </c>
      <c r="V267" s="16"/>
      <c r="W267" s="16"/>
      <c r="X267" s="256">
        <f t="shared" si="360"/>
        <v>0</v>
      </c>
      <c r="Y267" s="16">
        <f>SUM(Z267:AC267)</f>
        <v>100000</v>
      </c>
      <c r="Z267" s="16"/>
      <c r="AA267" s="16">
        <v>100000</v>
      </c>
      <c r="AB267" s="16"/>
      <c r="AC267" s="16"/>
      <c r="AD267" s="341">
        <v>10874</v>
      </c>
      <c r="AE267" s="341"/>
      <c r="AF267" s="341">
        <v>10874</v>
      </c>
      <c r="AG267" s="341"/>
      <c r="AH267" s="341"/>
      <c r="AI267" s="16">
        <f>SUM(AJ267:AM267)</f>
        <v>16448</v>
      </c>
      <c r="AJ267" s="16"/>
      <c r="AK267" s="16">
        <v>16448</v>
      </c>
      <c r="AL267" s="16"/>
      <c r="AM267" s="16"/>
      <c r="AN267" s="16">
        <f>SUM(AO267:AR267)</f>
        <v>16448</v>
      </c>
      <c r="AO267" s="16"/>
      <c r="AP267" s="16">
        <v>16448</v>
      </c>
      <c r="AQ267" s="16"/>
      <c r="AR267" s="16"/>
      <c r="AS267" s="243"/>
      <c r="AT267" s="329"/>
      <c r="AU267" s="279"/>
      <c r="AV267" s="330"/>
      <c r="AW267" s="330"/>
      <c r="AX267" s="330"/>
    </row>
    <row r="268" spans="1:50" ht="30.75" customHeight="1" x14ac:dyDescent="0.25">
      <c r="A268" s="267">
        <v>3</v>
      </c>
      <c r="B268" s="328" t="s">
        <v>829</v>
      </c>
      <c r="C268" s="56"/>
      <c r="D268" s="243"/>
      <c r="E268" s="295"/>
      <c r="F268" s="243"/>
      <c r="G268" s="243"/>
      <c r="H268" s="243"/>
      <c r="I268" s="243"/>
      <c r="J268" s="243"/>
      <c r="K268" s="243"/>
      <c r="L268" s="244"/>
      <c r="M268" s="244"/>
      <c r="N268" s="244"/>
      <c r="O268" s="244"/>
      <c r="P268" s="244"/>
      <c r="Q268" s="244"/>
      <c r="R268" s="244"/>
      <c r="S268" s="16">
        <f>SUM(T268:W268)</f>
        <v>25000</v>
      </c>
      <c r="T268" s="16"/>
      <c r="U268" s="16">
        <v>25000</v>
      </c>
      <c r="V268" s="16"/>
      <c r="W268" s="16"/>
      <c r="X268" s="256">
        <f t="shared" si="360"/>
        <v>0</v>
      </c>
      <c r="Y268" s="16">
        <f>SUM(Z268:AC268)</f>
        <v>25000</v>
      </c>
      <c r="Z268" s="16"/>
      <c r="AA268" s="16">
        <v>25000</v>
      </c>
      <c r="AB268" s="16"/>
      <c r="AC268" s="16"/>
      <c r="AD268" s="341">
        <v>0</v>
      </c>
      <c r="AE268" s="341"/>
      <c r="AF268" s="341">
        <v>0</v>
      </c>
      <c r="AG268" s="341"/>
      <c r="AH268" s="341"/>
      <c r="AI268" s="16">
        <f>SUM(AJ268:AM268)</f>
        <v>0</v>
      </c>
      <c r="AJ268" s="16"/>
      <c r="AK268" s="16">
        <v>0</v>
      </c>
      <c r="AL268" s="16"/>
      <c r="AM268" s="16"/>
      <c r="AN268" s="16">
        <f>SUM(AO268:AR268)</f>
        <v>0</v>
      </c>
      <c r="AO268" s="16"/>
      <c r="AP268" s="16">
        <v>0</v>
      </c>
      <c r="AQ268" s="16"/>
      <c r="AR268" s="16"/>
      <c r="AS268" s="243"/>
      <c r="AU268" s="279"/>
    </row>
    <row r="269" spans="1:50" ht="30.75" customHeight="1" x14ac:dyDescent="0.25">
      <c r="A269" s="267">
        <v>4</v>
      </c>
      <c r="B269" s="326" t="s">
        <v>791</v>
      </c>
      <c r="C269" s="56"/>
      <c r="D269" s="243"/>
      <c r="E269" s="295"/>
      <c r="F269" s="243"/>
      <c r="G269" s="243"/>
      <c r="H269" s="243"/>
      <c r="I269" s="243"/>
      <c r="J269" s="243"/>
      <c r="K269" s="243"/>
      <c r="L269" s="244"/>
      <c r="M269" s="244"/>
      <c r="N269" s="244"/>
      <c r="O269" s="244"/>
      <c r="P269" s="244"/>
      <c r="Q269" s="244"/>
      <c r="R269" s="244"/>
      <c r="S269" s="16">
        <f>SUM(T269:W269)</f>
        <v>4000</v>
      </c>
      <c r="T269" s="16">
        <v>4000</v>
      </c>
      <c r="U269" s="16"/>
      <c r="V269" s="16"/>
      <c r="W269" s="16"/>
      <c r="X269" s="256">
        <f t="shared" si="360"/>
        <v>0</v>
      </c>
      <c r="Y269" s="16">
        <f>SUM(Z269:AC269)</f>
        <v>4000</v>
      </c>
      <c r="Z269" s="16">
        <v>4000</v>
      </c>
      <c r="AA269" s="16"/>
      <c r="AB269" s="16"/>
      <c r="AC269" s="16"/>
      <c r="AD269" s="341">
        <v>4000</v>
      </c>
      <c r="AE269" s="341">
        <v>4000</v>
      </c>
      <c r="AF269" s="341"/>
      <c r="AG269" s="341"/>
      <c r="AH269" s="341"/>
      <c r="AI269" s="16">
        <f>SUM(AJ269:AM269)</f>
        <v>2000</v>
      </c>
      <c r="AJ269" s="16">
        <v>2000</v>
      </c>
      <c r="AK269" s="16"/>
      <c r="AL269" s="16"/>
      <c r="AM269" s="16"/>
      <c r="AN269" s="16">
        <f>SUM(AO269:AR269)</f>
        <v>2000</v>
      </c>
      <c r="AO269" s="16">
        <v>2000</v>
      </c>
      <c r="AP269" s="16"/>
      <c r="AQ269" s="16"/>
      <c r="AR269" s="16"/>
      <c r="AS269" s="243"/>
      <c r="AU269" s="279"/>
    </row>
    <row r="270" spans="1:50" s="325" customFormat="1" ht="39.75" customHeight="1" x14ac:dyDescent="0.25">
      <c r="A270" s="242" t="s">
        <v>834</v>
      </c>
      <c r="B270" s="332" t="s">
        <v>815</v>
      </c>
      <c r="C270" s="242"/>
      <c r="D270" s="242"/>
      <c r="E270" s="323"/>
      <c r="F270" s="243"/>
      <c r="G270" s="243"/>
      <c r="H270" s="242"/>
      <c r="I270" s="242"/>
      <c r="J270" s="242"/>
      <c r="K270" s="242"/>
      <c r="L270" s="244"/>
      <c r="M270" s="244"/>
      <c r="N270" s="244"/>
      <c r="O270" s="244"/>
      <c r="P270" s="244"/>
      <c r="Q270" s="244"/>
      <c r="R270" s="244"/>
      <c r="S270" s="246">
        <f>S272+S273+S274+S275</f>
        <v>81410</v>
      </c>
      <c r="T270" s="246">
        <f>T272+T273+T274+T275</f>
        <v>16410</v>
      </c>
      <c r="U270" s="246">
        <f>U272+U273+U274+U275</f>
        <v>65000</v>
      </c>
      <c r="V270" s="246"/>
      <c r="W270" s="246"/>
      <c r="X270" s="256">
        <f t="shared" si="360"/>
        <v>0</v>
      </c>
      <c r="Y270" s="246">
        <f>Y272+Y273+Y274+Y275</f>
        <v>81410</v>
      </c>
      <c r="Z270" s="246">
        <f>Z272+Z273+Z274+Z275</f>
        <v>16410</v>
      </c>
      <c r="AA270" s="246">
        <f>AA272+AA273+AA274+AA275</f>
        <v>65000</v>
      </c>
      <c r="AB270" s="246"/>
      <c r="AC270" s="246"/>
      <c r="AD270" s="336">
        <v>20001</v>
      </c>
      <c r="AE270" s="336">
        <v>3615</v>
      </c>
      <c r="AF270" s="336">
        <v>16386</v>
      </c>
      <c r="AG270" s="336"/>
      <c r="AH270" s="336"/>
      <c r="AI270" s="246">
        <f>AI272+AI273+AI274+AI275</f>
        <v>22458</v>
      </c>
      <c r="AJ270" s="246">
        <f>AJ272+AJ273+AJ274+AJ275</f>
        <v>2983</v>
      </c>
      <c r="AK270" s="246">
        <f>AK272+AK273+AK274+AK275</f>
        <v>19475</v>
      </c>
      <c r="AL270" s="246"/>
      <c r="AM270" s="246"/>
      <c r="AN270" s="246">
        <f>AN272+AN273+AN274+AN275</f>
        <v>9560</v>
      </c>
      <c r="AO270" s="246">
        <f>AO272+AO273+AO274+AO275</f>
        <v>524</v>
      </c>
      <c r="AP270" s="246">
        <f>AP272+AP273+AP274+AP275</f>
        <v>9036</v>
      </c>
      <c r="AQ270" s="246"/>
      <c r="AR270" s="246"/>
      <c r="AS270" s="242"/>
      <c r="AT270" s="260"/>
      <c r="AU270" s="279"/>
      <c r="AV270" s="324"/>
      <c r="AW270" s="324"/>
      <c r="AX270" s="324"/>
    </row>
    <row r="271" spans="1:50" s="325" customFormat="1" ht="39" customHeight="1" x14ac:dyDescent="0.25">
      <c r="A271" s="242"/>
      <c r="B271" s="339" t="s">
        <v>835</v>
      </c>
      <c r="C271" s="240"/>
      <c r="D271" s="242"/>
      <c r="E271" s="323"/>
      <c r="F271" s="243"/>
      <c r="G271" s="243"/>
      <c r="H271" s="242"/>
      <c r="I271" s="242"/>
      <c r="J271" s="242"/>
      <c r="K271" s="242"/>
      <c r="L271" s="244"/>
      <c r="M271" s="244"/>
      <c r="N271" s="244"/>
      <c r="O271" s="244"/>
      <c r="P271" s="244"/>
      <c r="Q271" s="244"/>
      <c r="R271" s="244"/>
      <c r="S271" s="16"/>
      <c r="T271" s="16"/>
      <c r="U271" s="16"/>
      <c r="V271" s="16"/>
      <c r="W271" s="16"/>
      <c r="X271" s="256">
        <f t="shared" si="360"/>
        <v>0</v>
      </c>
      <c r="Y271" s="16"/>
      <c r="Z271" s="16"/>
      <c r="AA271" s="16"/>
      <c r="AB271" s="16"/>
      <c r="AC271" s="16"/>
      <c r="AD271" s="341"/>
      <c r="AE271" s="341"/>
      <c r="AF271" s="341"/>
      <c r="AG271" s="341"/>
      <c r="AH271" s="341"/>
      <c r="AI271" s="16"/>
      <c r="AJ271" s="16"/>
      <c r="AK271" s="16"/>
      <c r="AL271" s="16"/>
      <c r="AM271" s="16"/>
      <c r="AN271" s="16"/>
      <c r="AO271" s="16"/>
      <c r="AP271" s="16"/>
      <c r="AQ271" s="16"/>
      <c r="AR271" s="16"/>
      <c r="AS271" s="242"/>
      <c r="AT271" s="260"/>
      <c r="AU271" s="279"/>
      <c r="AV271" s="324"/>
      <c r="AW271" s="324"/>
      <c r="AX271" s="324"/>
    </row>
    <row r="272" spans="1:50" ht="30.75" customHeight="1" x14ac:dyDescent="0.25">
      <c r="A272" s="343">
        <v>1</v>
      </c>
      <c r="B272" s="328" t="s">
        <v>827</v>
      </c>
      <c r="C272" s="114"/>
      <c r="D272" s="295"/>
      <c r="E272" s="295"/>
      <c r="F272" s="295"/>
      <c r="G272" s="295"/>
      <c r="H272" s="56"/>
      <c r="I272" s="347"/>
      <c r="J272" s="347"/>
      <c r="K272" s="347"/>
      <c r="L272" s="244"/>
      <c r="M272" s="244"/>
      <c r="N272" s="244"/>
      <c r="O272" s="244"/>
      <c r="P272" s="244"/>
      <c r="Q272" s="244"/>
      <c r="R272" s="244"/>
      <c r="S272" s="16">
        <f>SUM(T272:W272)</f>
        <v>15910</v>
      </c>
      <c r="T272" s="16">
        <v>15910</v>
      </c>
      <c r="U272" s="16"/>
      <c r="V272" s="16"/>
      <c r="W272" s="16"/>
      <c r="X272" s="256">
        <f t="shared" si="360"/>
        <v>0</v>
      </c>
      <c r="Y272" s="16">
        <f>SUM(Z272:AC272)</f>
        <v>15910</v>
      </c>
      <c r="Z272" s="16">
        <v>15910</v>
      </c>
      <c r="AA272" s="16"/>
      <c r="AB272" s="16"/>
      <c r="AC272" s="16"/>
      <c r="AD272" s="341">
        <v>3115</v>
      </c>
      <c r="AE272" s="341">
        <v>3115</v>
      </c>
      <c r="AF272" s="341"/>
      <c r="AG272" s="341"/>
      <c r="AH272" s="341"/>
      <c r="AI272" s="16">
        <f>SUM(AJ272:AM272)</f>
        <v>2483</v>
      </c>
      <c r="AJ272" s="16">
        <v>2483</v>
      </c>
      <c r="AK272" s="16"/>
      <c r="AL272" s="16"/>
      <c r="AM272" s="16"/>
      <c r="AN272" s="16">
        <f>SUM(AO272:AR272)</f>
        <v>24</v>
      </c>
      <c r="AO272" s="16">
        <v>24</v>
      </c>
      <c r="AP272" s="16"/>
      <c r="AQ272" s="16"/>
      <c r="AR272" s="16"/>
      <c r="AS272" s="243"/>
      <c r="AU272" s="279"/>
    </row>
    <row r="273" spans="1:50" ht="34.5" customHeight="1" x14ac:dyDescent="0.25">
      <c r="A273" s="267">
        <v>2</v>
      </c>
      <c r="B273" s="328" t="s">
        <v>833</v>
      </c>
      <c r="C273" s="56"/>
      <c r="D273" s="243"/>
      <c r="E273" s="295"/>
      <c r="F273" s="243"/>
      <c r="G273" s="243"/>
      <c r="H273" s="243"/>
      <c r="I273" s="243"/>
      <c r="J273" s="243"/>
      <c r="K273" s="243"/>
      <c r="L273" s="244"/>
      <c r="M273" s="244"/>
      <c r="N273" s="244"/>
      <c r="O273" s="244"/>
      <c r="P273" s="244"/>
      <c r="Q273" s="244"/>
      <c r="R273" s="244"/>
      <c r="S273" s="16">
        <f>SUM(T273:W273)</f>
        <v>52000</v>
      </c>
      <c r="T273" s="16"/>
      <c r="U273" s="16">
        <v>52000</v>
      </c>
      <c r="V273" s="16"/>
      <c r="W273" s="16"/>
      <c r="X273" s="256">
        <f t="shared" si="360"/>
        <v>0</v>
      </c>
      <c r="Y273" s="16">
        <f>SUM(Z273:AC273)</f>
        <v>52000</v>
      </c>
      <c r="Z273" s="16"/>
      <c r="AA273" s="16">
        <v>52000</v>
      </c>
      <c r="AB273" s="16"/>
      <c r="AC273" s="16"/>
      <c r="AD273" s="341">
        <v>11861</v>
      </c>
      <c r="AE273" s="341"/>
      <c r="AF273" s="341">
        <v>11861</v>
      </c>
      <c r="AG273" s="341"/>
      <c r="AH273" s="341"/>
      <c r="AI273" s="16">
        <f>SUM(AJ273:AM273)</f>
        <v>16728</v>
      </c>
      <c r="AJ273" s="16"/>
      <c r="AK273" s="16">
        <f>19475-2747</f>
        <v>16728</v>
      </c>
      <c r="AL273" s="16"/>
      <c r="AM273" s="16"/>
      <c r="AN273" s="16">
        <f>SUM(AO273:AR273)</f>
        <v>6289</v>
      </c>
      <c r="AO273" s="16"/>
      <c r="AP273" s="16">
        <f>9036-2747</f>
        <v>6289</v>
      </c>
      <c r="AQ273" s="16"/>
      <c r="AR273" s="16"/>
      <c r="AS273" s="243"/>
      <c r="AU273" s="279"/>
    </row>
    <row r="274" spans="1:50" ht="30.75" customHeight="1" x14ac:dyDescent="0.25">
      <c r="A274" s="267">
        <v>3</v>
      </c>
      <c r="B274" s="328" t="s">
        <v>829</v>
      </c>
      <c r="C274" s="56"/>
      <c r="D274" s="243"/>
      <c r="E274" s="295"/>
      <c r="F274" s="243"/>
      <c r="G274" s="243"/>
      <c r="H274" s="243"/>
      <c r="I274" s="243"/>
      <c r="J274" s="243"/>
      <c r="K274" s="243"/>
      <c r="L274" s="244"/>
      <c r="M274" s="244"/>
      <c r="N274" s="244"/>
      <c r="O274" s="244"/>
      <c r="P274" s="244"/>
      <c r="Q274" s="244"/>
      <c r="R274" s="244"/>
      <c r="S274" s="16">
        <f>SUM(T274:W274)</f>
        <v>13000</v>
      </c>
      <c r="T274" s="16"/>
      <c r="U274" s="16">
        <v>13000</v>
      </c>
      <c r="V274" s="16"/>
      <c r="W274" s="16"/>
      <c r="X274" s="256">
        <f t="shared" si="360"/>
        <v>0</v>
      </c>
      <c r="Y274" s="16">
        <f>SUM(Z274:AC274)</f>
        <v>13000</v>
      </c>
      <c r="Z274" s="16"/>
      <c r="AA274" s="16">
        <v>13000</v>
      </c>
      <c r="AB274" s="16"/>
      <c r="AC274" s="16"/>
      <c r="AD274" s="341">
        <v>4525</v>
      </c>
      <c r="AE274" s="341"/>
      <c r="AF274" s="341">
        <v>4525</v>
      </c>
      <c r="AG274" s="341"/>
      <c r="AH274" s="341"/>
      <c r="AI274" s="16">
        <f>SUM(AJ274:AM274)</f>
        <v>2747</v>
      </c>
      <c r="AJ274" s="16"/>
      <c r="AK274" s="16">
        <v>2747</v>
      </c>
      <c r="AL274" s="16"/>
      <c r="AM274" s="16"/>
      <c r="AN274" s="16">
        <f>SUM(AO274:AR274)</f>
        <v>2747</v>
      </c>
      <c r="AO274" s="16"/>
      <c r="AP274" s="16">
        <v>2747</v>
      </c>
      <c r="AQ274" s="16"/>
      <c r="AR274" s="16"/>
      <c r="AS274" s="243"/>
      <c r="AU274" s="279"/>
    </row>
    <row r="275" spans="1:50" ht="30.75" customHeight="1" x14ac:dyDescent="0.25">
      <c r="A275" s="267">
        <v>4</v>
      </c>
      <c r="B275" s="326" t="s">
        <v>791</v>
      </c>
      <c r="C275" s="56"/>
      <c r="D275" s="243"/>
      <c r="E275" s="295"/>
      <c r="F275" s="243"/>
      <c r="G275" s="243"/>
      <c r="H275" s="243"/>
      <c r="I275" s="243"/>
      <c r="J275" s="243"/>
      <c r="K275" s="243"/>
      <c r="L275" s="244"/>
      <c r="M275" s="244"/>
      <c r="N275" s="244"/>
      <c r="O275" s="244"/>
      <c r="P275" s="244"/>
      <c r="Q275" s="244"/>
      <c r="R275" s="244"/>
      <c r="S275" s="16">
        <f>SUM(T275:W275)</f>
        <v>500</v>
      </c>
      <c r="T275" s="16">
        <v>500</v>
      </c>
      <c r="U275" s="16"/>
      <c r="V275" s="16"/>
      <c r="W275" s="16"/>
      <c r="X275" s="256">
        <f t="shared" si="360"/>
        <v>0</v>
      </c>
      <c r="Y275" s="16">
        <f>SUM(Z275:AC275)</f>
        <v>500</v>
      </c>
      <c r="Z275" s="16">
        <v>500</v>
      </c>
      <c r="AA275" s="16"/>
      <c r="AB275" s="16"/>
      <c r="AC275" s="16"/>
      <c r="AD275" s="341">
        <v>500</v>
      </c>
      <c r="AE275" s="341">
        <v>500</v>
      </c>
      <c r="AF275" s="341"/>
      <c r="AG275" s="341"/>
      <c r="AH275" s="341"/>
      <c r="AI275" s="16">
        <f>SUM(AJ275:AM275)</f>
        <v>500</v>
      </c>
      <c r="AJ275" s="16">
        <v>500</v>
      </c>
      <c r="AK275" s="16"/>
      <c r="AL275" s="16"/>
      <c r="AM275" s="16"/>
      <c r="AN275" s="16">
        <f>SUM(AO275:AR275)</f>
        <v>500</v>
      </c>
      <c r="AO275" s="16">
        <v>500</v>
      </c>
      <c r="AP275" s="16"/>
      <c r="AQ275" s="16"/>
      <c r="AR275" s="16"/>
      <c r="AS275" s="243"/>
      <c r="AU275" s="279"/>
    </row>
    <row r="276" spans="1:50" s="325" customFormat="1" ht="39.75" customHeight="1" x14ac:dyDescent="0.25">
      <c r="A276" s="242" t="s">
        <v>836</v>
      </c>
      <c r="B276" s="332" t="s">
        <v>816</v>
      </c>
      <c r="C276" s="242"/>
      <c r="D276" s="242"/>
      <c r="E276" s="323"/>
      <c r="F276" s="243"/>
      <c r="G276" s="243"/>
      <c r="H276" s="242"/>
      <c r="I276" s="242"/>
      <c r="J276" s="242"/>
      <c r="K276" s="242"/>
      <c r="L276" s="244"/>
      <c r="M276" s="244"/>
      <c r="N276" s="244"/>
      <c r="O276" s="244"/>
      <c r="P276" s="244"/>
      <c r="Q276" s="244"/>
      <c r="R276" s="244"/>
      <c r="S276" s="246">
        <f>S278+S279+S280+S281</f>
        <v>43180</v>
      </c>
      <c r="T276" s="246">
        <f>T278+T279+T280+T281</f>
        <v>10180</v>
      </c>
      <c r="U276" s="246">
        <f>U278+U279+U280+U281</f>
        <v>33000</v>
      </c>
      <c r="V276" s="246"/>
      <c r="W276" s="246"/>
      <c r="X276" s="256">
        <f t="shared" si="360"/>
        <v>0</v>
      </c>
      <c r="Y276" s="246">
        <f>Y278+Y279+Y280+Y281</f>
        <v>43180</v>
      </c>
      <c r="Z276" s="246">
        <f>Z278+Z279+Z280+Z281</f>
        <v>10180</v>
      </c>
      <c r="AA276" s="246">
        <f>AA278+AA279+AA280+AA281</f>
        <v>33000</v>
      </c>
      <c r="AB276" s="246"/>
      <c r="AC276" s="246"/>
      <c r="AD276" s="336">
        <v>6351</v>
      </c>
      <c r="AE276" s="336">
        <v>5644</v>
      </c>
      <c r="AF276" s="336">
        <v>707</v>
      </c>
      <c r="AG276" s="336"/>
      <c r="AH276" s="336"/>
      <c r="AI276" s="246">
        <f>AI278+AI279+AI280+AI281</f>
        <v>5862</v>
      </c>
      <c r="AJ276" s="246">
        <f>AJ278+AJ279+AJ280+AJ281</f>
        <v>5862</v>
      </c>
      <c r="AK276" s="246">
        <f>AK278+AK279+AK280+AK281</f>
        <v>0</v>
      </c>
      <c r="AL276" s="246"/>
      <c r="AM276" s="246"/>
      <c r="AN276" s="246">
        <f>AN278+AN279+AN280+AN281</f>
        <v>8804</v>
      </c>
      <c r="AO276" s="246">
        <f>AO278+AO279+AO280+AO281</f>
        <v>8804</v>
      </c>
      <c r="AP276" s="246">
        <f>AP278+AP279+AP280+AP281</f>
        <v>0</v>
      </c>
      <c r="AQ276" s="246"/>
      <c r="AR276" s="246"/>
      <c r="AS276" s="242"/>
      <c r="AT276" s="260"/>
      <c r="AU276" s="279"/>
      <c r="AV276" s="324"/>
      <c r="AW276" s="324"/>
      <c r="AX276" s="324"/>
    </row>
    <row r="277" spans="1:50" s="325" customFormat="1" ht="32.25" customHeight="1" x14ac:dyDescent="0.25">
      <c r="A277" s="323"/>
      <c r="B277" s="348" t="s">
        <v>835</v>
      </c>
      <c r="C277" s="348"/>
      <c r="D277" s="323"/>
      <c r="E277" s="323"/>
      <c r="F277" s="295"/>
      <c r="G277" s="295"/>
      <c r="H277" s="242"/>
      <c r="I277" s="323"/>
      <c r="J277" s="323"/>
      <c r="K277" s="323"/>
      <c r="L277" s="244"/>
      <c r="M277" s="244"/>
      <c r="N277" s="244"/>
      <c r="O277" s="244"/>
      <c r="P277" s="244"/>
      <c r="Q277" s="244"/>
      <c r="R277" s="244"/>
      <c r="S277" s="16"/>
      <c r="T277" s="16"/>
      <c r="U277" s="16"/>
      <c r="V277" s="16"/>
      <c r="W277" s="16"/>
      <c r="X277" s="256">
        <f t="shared" si="360"/>
        <v>0</v>
      </c>
      <c r="Y277" s="16"/>
      <c r="Z277" s="16"/>
      <c r="AA277" s="16"/>
      <c r="AB277" s="16"/>
      <c r="AC277" s="16"/>
      <c r="AD277" s="341"/>
      <c r="AE277" s="341"/>
      <c r="AF277" s="341"/>
      <c r="AG277" s="341"/>
      <c r="AH277" s="341"/>
      <c r="AI277" s="16"/>
      <c r="AJ277" s="16"/>
      <c r="AK277" s="16"/>
      <c r="AL277" s="16"/>
      <c r="AM277" s="16"/>
      <c r="AN277" s="16"/>
      <c r="AO277" s="16"/>
      <c r="AP277" s="16"/>
      <c r="AQ277" s="16"/>
      <c r="AR277" s="16"/>
      <c r="AS277" s="242"/>
      <c r="AT277" s="260"/>
      <c r="AU277" s="279"/>
      <c r="AV277" s="324"/>
      <c r="AW277" s="324"/>
      <c r="AX277" s="324"/>
    </row>
    <row r="278" spans="1:50" s="331" customFormat="1" ht="28.5" customHeight="1" x14ac:dyDescent="0.25">
      <c r="A278" s="343">
        <v>1</v>
      </c>
      <c r="B278" s="328" t="s">
        <v>827</v>
      </c>
      <c r="C278" s="349"/>
      <c r="D278" s="328"/>
      <c r="E278" s="328"/>
      <c r="F278" s="328"/>
      <c r="G278" s="328"/>
      <c r="H278" s="343"/>
      <c r="I278" s="350"/>
      <c r="J278" s="350"/>
      <c r="K278" s="350"/>
      <c r="L278" s="244"/>
      <c r="M278" s="244"/>
      <c r="N278" s="244"/>
      <c r="O278" s="244"/>
      <c r="P278" s="244"/>
      <c r="Q278" s="244"/>
      <c r="R278" s="244"/>
      <c r="S278" s="351">
        <f>SUM(T278:W278)</f>
        <v>9880</v>
      </c>
      <c r="T278" s="351">
        <v>9880</v>
      </c>
      <c r="U278" s="351"/>
      <c r="V278" s="351"/>
      <c r="W278" s="351"/>
      <c r="X278" s="256">
        <f t="shared" si="360"/>
        <v>0</v>
      </c>
      <c r="Y278" s="351">
        <f>SUM(Z278:AC278)</f>
        <v>9880</v>
      </c>
      <c r="Z278" s="351">
        <v>9880</v>
      </c>
      <c r="AA278" s="351"/>
      <c r="AB278" s="351"/>
      <c r="AC278" s="351"/>
      <c r="AD278" s="352">
        <v>5344</v>
      </c>
      <c r="AE278" s="352">
        <v>5344</v>
      </c>
      <c r="AF278" s="352"/>
      <c r="AG278" s="352"/>
      <c r="AH278" s="352"/>
      <c r="AI278" s="351">
        <f>SUM(AJ278:AM278)</f>
        <v>5562</v>
      </c>
      <c r="AJ278" s="351">
        <f>5862-300</f>
        <v>5562</v>
      </c>
      <c r="AK278" s="351"/>
      <c r="AL278" s="351"/>
      <c r="AM278" s="351"/>
      <c r="AN278" s="351">
        <f>SUM(AO278:AR278)</f>
        <v>8504</v>
      </c>
      <c r="AO278" s="351">
        <f>8804-300</f>
        <v>8504</v>
      </c>
      <c r="AP278" s="351"/>
      <c r="AQ278" s="351"/>
      <c r="AR278" s="351"/>
      <c r="AS278" s="243"/>
      <c r="AT278" s="329"/>
      <c r="AU278" s="279"/>
      <c r="AV278" s="330"/>
      <c r="AW278" s="330"/>
      <c r="AX278" s="330"/>
    </row>
    <row r="279" spans="1:50" s="331" customFormat="1" ht="33.75" customHeight="1" x14ac:dyDescent="0.25">
      <c r="A279" s="267">
        <v>2</v>
      </c>
      <c r="B279" s="328" t="s">
        <v>833</v>
      </c>
      <c r="C279" s="349"/>
      <c r="D279" s="328"/>
      <c r="E279" s="328"/>
      <c r="F279" s="328"/>
      <c r="G279" s="328"/>
      <c r="H279" s="267"/>
      <c r="I279" s="328"/>
      <c r="J279" s="328"/>
      <c r="K279" s="328"/>
      <c r="L279" s="244"/>
      <c r="M279" s="244"/>
      <c r="N279" s="244"/>
      <c r="O279" s="244"/>
      <c r="P279" s="244"/>
      <c r="Q279" s="244"/>
      <c r="R279" s="244"/>
      <c r="S279" s="351">
        <f>SUM(T279:W279)</f>
        <v>26400</v>
      </c>
      <c r="T279" s="351"/>
      <c r="U279" s="351">
        <v>26400</v>
      </c>
      <c r="V279" s="351"/>
      <c r="W279" s="351"/>
      <c r="X279" s="256">
        <f t="shared" si="360"/>
        <v>0</v>
      </c>
      <c r="Y279" s="351">
        <f>SUM(Z279:AC279)</f>
        <v>26400</v>
      </c>
      <c r="Z279" s="351"/>
      <c r="AA279" s="351">
        <v>26400</v>
      </c>
      <c r="AB279" s="351"/>
      <c r="AC279" s="351"/>
      <c r="AD279" s="352">
        <v>707</v>
      </c>
      <c r="AE279" s="352"/>
      <c r="AF279" s="352">
        <v>707</v>
      </c>
      <c r="AG279" s="352"/>
      <c r="AH279" s="352"/>
      <c r="AI279" s="351">
        <f>SUM(AJ279:AM279)</f>
        <v>0</v>
      </c>
      <c r="AJ279" s="351"/>
      <c r="AK279" s="351">
        <v>0</v>
      </c>
      <c r="AL279" s="351"/>
      <c r="AM279" s="351"/>
      <c r="AN279" s="351">
        <f>SUM(AO279:AR279)</f>
        <v>0</v>
      </c>
      <c r="AO279" s="351"/>
      <c r="AP279" s="351">
        <v>0</v>
      </c>
      <c r="AQ279" s="351"/>
      <c r="AR279" s="351"/>
      <c r="AS279" s="243"/>
      <c r="AT279" s="329"/>
      <c r="AU279" s="279"/>
      <c r="AV279" s="330"/>
      <c r="AW279" s="330"/>
      <c r="AX279" s="330"/>
    </row>
    <row r="280" spans="1:50" s="331" customFormat="1" ht="30.75" customHeight="1" x14ac:dyDescent="0.25">
      <c r="A280" s="343">
        <v>3</v>
      </c>
      <c r="B280" s="328" t="s">
        <v>829</v>
      </c>
      <c r="C280" s="343"/>
      <c r="D280" s="267"/>
      <c r="E280" s="328"/>
      <c r="F280" s="267"/>
      <c r="G280" s="267"/>
      <c r="H280" s="267"/>
      <c r="I280" s="267"/>
      <c r="J280" s="267"/>
      <c r="K280" s="267"/>
      <c r="L280" s="244"/>
      <c r="M280" s="244"/>
      <c r="N280" s="244"/>
      <c r="O280" s="244"/>
      <c r="P280" s="244"/>
      <c r="Q280" s="244"/>
      <c r="R280" s="244"/>
      <c r="S280" s="351">
        <f>SUM(T280:W280)</f>
        <v>6600</v>
      </c>
      <c r="T280" s="351"/>
      <c r="U280" s="351">
        <v>6600</v>
      </c>
      <c r="V280" s="351"/>
      <c r="W280" s="351"/>
      <c r="X280" s="256">
        <f t="shared" si="360"/>
        <v>0</v>
      </c>
      <c r="Y280" s="351">
        <f>SUM(Z280:AC280)</f>
        <v>6600</v>
      </c>
      <c r="Z280" s="351"/>
      <c r="AA280" s="351">
        <v>6600</v>
      </c>
      <c r="AB280" s="351"/>
      <c r="AC280" s="351"/>
      <c r="AD280" s="352">
        <v>0</v>
      </c>
      <c r="AE280" s="352"/>
      <c r="AF280" s="352">
        <v>0</v>
      </c>
      <c r="AG280" s="352"/>
      <c r="AH280" s="352"/>
      <c r="AI280" s="351">
        <f>SUM(AJ280:AM280)</f>
        <v>0</v>
      </c>
      <c r="AJ280" s="351"/>
      <c r="AK280" s="351">
        <v>0</v>
      </c>
      <c r="AL280" s="351"/>
      <c r="AM280" s="351"/>
      <c r="AN280" s="351">
        <f>SUM(AO280:AR280)</f>
        <v>0</v>
      </c>
      <c r="AO280" s="351"/>
      <c r="AP280" s="351">
        <v>0</v>
      </c>
      <c r="AQ280" s="351"/>
      <c r="AR280" s="351"/>
      <c r="AS280" s="243"/>
      <c r="AT280" s="329"/>
      <c r="AU280" s="279"/>
      <c r="AV280" s="330"/>
      <c r="AW280" s="330"/>
      <c r="AX280" s="330"/>
    </row>
    <row r="281" spans="1:50" s="331" customFormat="1" ht="30.75" customHeight="1" x14ac:dyDescent="0.25">
      <c r="A281" s="267">
        <v>4</v>
      </c>
      <c r="B281" s="326" t="s">
        <v>791</v>
      </c>
      <c r="C281" s="343"/>
      <c r="D281" s="267"/>
      <c r="E281" s="328"/>
      <c r="F281" s="267"/>
      <c r="G281" s="267"/>
      <c r="H281" s="267"/>
      <c r="I281" s="267"/>
      <c r="J281" s="267"/>
      <c r="K281" s="267"/>
      <c r="L281" s="244"/>
      <c r="M281" s="244"/>
      <c r="N281" s="244"/>
      <c r="O281" s="244"/>
      <c r="P281" s="244"/>
      <c r="Q281" s="244"/>
      <c r="R281" s="244"/>
      <c r="S281" s="351">
        <f>SUM(T281:W281)</f>
        <v>300</v>
      </c>
      <c r="T281" s="351">
        <v>300</v>
      </c>
      <c r="U281" s="351"/>
      <c r="V281" s="351"/>
      <c r="W281" s="351"/>
      <c r="X281" s="256">
        <f t="shared" si="360"/>
        <v>0</v>
      </c>
      <c r="Y281" s="351">
        <f>SUM(Z281:AC281)</f>
        <v>300</v>
      </c>
      <c r="Z281" s="351">
        <v>300</v>
      </c>
      <c r="AA281" s="351"/>
      <c r="AB281" s="351"/>
      <c r="AC281" s="351"/>
      <c r="AD281" s="352">
        <v>300</v>
      </c>
      <c r="AE281" s="352">
        <v>300</v>
      </c>
      <c r="AF281" s="352"/>
      <c r="AG281" s="352"/>
      <c r="AH281" s="352"/>
      <c r="AI281" s="351">
        <f>SUM(AJ281:AM281)</f>
        <v>300</v>
      </c>
      <c r="AJ281" s="351">
        <v>300</v>
      </c>
      <c r="AK281" s="351"/>
      <c r="AL281" s="351"/>
      <c r="AM281" s="351"/>
      <c r="AN281" s="351">
        <f>SUM(AO281:AR281)</f>
        <v>300</v>
      </c>
      <c r="AO281" s="351">
        <v>300</v>
      </c>
      <c r="AP281" s="351"/>
      <c r="AQ281" s="351"/>
      <c r="AR281" s="351"/>
      <c r="AS281" s="243"/>
      <c r="AT281" s="329"/>
      <c r="AU281" s="279"/>
      <c r="AV281" s="330"/>
      <c r="AW281" s="330"/>
      <c r="AX281" s="330"/>
    </row>
    <row r="282" spans="1:50" s="325" customFormat="1" ht="40.5" customHeight="1" x14ac:dyDescent="0.25">
      <c r="A282" s="242" t="s">
        <v>837</v>
      </c>
      <c r="B282" s="332" t="s">
        <v>817</v>
      </c>
      <c r="C282" s="242"/>
      <c r="D282" s="242"/>
      <c r="E282" s="323"/>
      <c r="F282" s="243"/>
      <c r="G282" s="243"/>
      <c r="H282" s="242"/>
      <c r="I282" s="242"/>
      <c r="J282" s="242"/>
      <c r="K282" s="242"/>
      <c r="L282" s="244"/>
      <c r="M282" s="244"/>
      <c r="N282" s="244"/>
      <c r="O282" s="244"/>
      <c r="P282" s="244"/>
      <c r="Q282" s="244"/>
      <c r="R282" s="244"/>
      <c r="S282" s="246">
        <f>S284+S285+S286+S287</f>
        <v>54340</v>
      </c>
      <c r="T282" s="246">
        <f>T284+T285+T286+T287</f>
        <v>9340</v>
      </c>
      <c r="U282" s="246">
        <f>U284+U285+U286+U287</f>
        <v>45000</v>
      </c>
      <c r="V282" s="246"/>
      <c r="W282" s="246"/>
      <c r="X282" s="256">
        <f t="shared" si="360"/>
        <v>0</v>
      </c>
      <c r="Y282" s="246">
        <f>Y284+Y285+Y286+Y287</f>
        <v>54340</v>
      </c>
      <c r="Z282" s="246">
        <f>Z284+Z285+Z286+Z287</f>
        <v>9340</v>
      </c>
      <c r="AA282" s="246">
        <f>AA284+AA285+AA286+AA287</f>
        <v>45000</v>
      </c>
      <c r="AB282" s="246"/>
      <c r="AC282" s="246"/>
      <c r="AD282" s="336">
        <v>21566</v>
      </c>
      <c r="AE282" s="336">
        <v>2538</v>
      </c>
      <c r="AF282" s="336">
        <v>19028</v>
      </c>
      <c r="AG282" s="336"/>
      <c r="AH282" s="336"/>
      <c r="AI282" s="246">
        <f>AI284+AI285+AI286+AI287</f>
        <v>1460</v>
      </c>
      <c r="AJ282" s="246">
        <f>AJ284+AJ285+AJ286+AJ287</f>
        <v>825</v>
      </c>
      <c r="AK282" s="246">
        <f>AK284+AK285+AK286+AK287</f>
        <v>635</v>
      </c>
      <c r="AL282" s="246"/>
      <c r="AM282" s="246"/>
      <c r="AN282" s="246">
        <f>AN284+AN285+AN286+AN287</f>
        <v>1460</v>
      </c>
      <c r="AO282" s="246">
        <f>AO284+AO285+AO286+AO287</f>
        <v>825</v>
      </c>
      <c r="AP282" s="246">
        <f>AP284+AP285+AP286+AP287</f>
        <v>635</v>
      </c>
      <c r="AQ282" s="246"/>
      <c r="AR282" s="246"/>
      <c r="AS282" s="242"/>
      <c r="AT282" s="260"/>
      <c r="AU282" s="279"/>
      <c r="AV282" s="324"/>
      <c r="AW282" s="324"/>
      <c r="AX282" s="324"/>
    </row>
    <row r="283" spans="1:50" s="325" customFormat="1" ht="33.75" customHeight="1" x14ac:dyDescent="0.25">
      <c r="A283" s="242"/>
      <c r="B283" s="339" t="s">
        <v>835</v>
      </c>
      <c r="C283" s="240"/>
      <c r="D283" s="242"/>
      <c r="E283" s="323"/>
      <c r="F283" s="243"/>
      <c r="G283" s="243"/>
      <c r="H283" s="242"/>
      <c r="I283" s="242"/>
      <c r="J283" s="242"/>
      <c r="K283" s="242"/>
      <c r="L283" s="244"/>
      <c r="M283" s="244"/>
      <c r="N283" s="244"/>
      <c r="O283" s="244"/>
      <c r="P283" s="244"/>
      <c r="Q283" s="244"/>
      <c r="R283" s="244"/>
      <c r="S283" s="16"/>
      <c r="T283" s="16"/>
      <c r="U283" s="16"/>
      <c r="V283" s="16"/>
      <c r="W283" s="16"/>
      <c r="X283" s="256">
        <f t="shared" si="360"/>
        <v>0</v>
      </c>
      <c r="Y283" s="16"/>
      <c r="Z283" s="16"/>
      <c r="AA283" s="16"/>
      <c r="AB283" s="16"/>
      <c r="AC283" s="16"/>
      <c r="AD283" s="341"/>
      <c r="AE283" s="341"/>
      <c r="AF283" s="341"/>
      <c r="AG283" s="341"/>
      <c r="AH283" s="341"/>
      <c r="AI283" s="16"/>
      <c r="AJ283" s="16"/>
      <c r="AK283" s="16"/>
      <c r="AL283" s="16"/>
      <c r="AM283" s="16"/>
      <c r="AN283" s="16"/>
      <c r="AO283" s="16"/>
      <c r="AP283" s="16"/>
      <c r="AQ283" s="16"/>
      <c r="AR283" s="16"/>
      <c r="AS283" s="242"/>
      <c r="AT283" s="260"/>
      <c r="AU283" s="324"/>
      <c r="AV283" s="324"/>
      <c r="AW283" s="324"/>
      <c r="AX283" s="324"/>
    </row>
    <row r="284" spans="1:50" ht="30.75" customHeight="1" x14ac:dyDescent="0.25">
      <c r="A284" s="343">
        <v>1</v>
      </c>
      <c r="B284" s="328" t="s">
        <v>827</v>
      </c>
      <c r="C284" s="114"/>
      <c r="D284" s="295"/>
      <c r="E284" s="295"/>
      <c r="F284" s="295"/>
      <c r="G284" s="295"/>
      <c r="H284" s="56"/>
      <c r="I284" s="347"/>
      <c r="J284" s="347"/>
      <c r="K284" s="347"/>
      <c r="L284" s="244"/>
      <c r="M284" s="244"/>
      <c r="N284" s="244"/>
      <c r="O284" s="244"/>
      <c r="P284" s="244"/>
      <c r="Q284" s="244"/>
      <c r="R284" s="244"/>
      <c r="S284" s="16">
        <f>SUM(T284:W284)</f>
        <v>9040</v>
      </c>
      <c r="T284" s="16">
        <v>9040</v>
      </c>
      <c r="U284" s="16"/>
      <c r="V284" s="16"/>
      <c r="W284" s="16"/>
      <c r="X284" s="256">
        <f t="shared" si="360"/>
        <v>0</v>
      </c>
      <c r="Y284" s="16">
        <f>SUM(Z284:AC284)</f>
        <v>9040</v>
      </c>
      <c r="Z284" s="16">
        <v>9040</v>
      </c>
      <c r="AA284" s="16"/>
      <c r="AB284" s="16"/>
      <c r="AC284" s="16"/>
      <c r="AD284" s="341">
        <v>2238</v>
      </c>
      <c r="AE284" s="341">
        <v>2238</v>
      </c>
      <c r="AF284" s="341"/>
      <c r="AG284" s="341"/>
      <c r="AH284" s="341"/>
      <c r="AI284" s="16">
        <f>SUM(AJ284:AM284)</f>
        <v>525</v>
      </c>
      <c r="AJ284" s="16">
        <v>525</v>
      </c>
      <c r="AK284" s="16"/>
      <c r="AL284" s="16"/>
      <c r="AM284" s="16"/>
      <c r="AN284" s="16">
        <f>SUM(AO284:AR284)</f>
        <v>525</v>
      </c>
      <c r="AO284" s="16">
        <v>525</v>
      </c>
      <c r="AP284" s="16"/>
      <c r="AQ284" s="16"/>
      <c r="AR284" s="16"/>
      <c r="AS284" s="243"/>
    </row>
    <row r="285" spans="1:50" ht="39" customHeight="1" x14ac:dyDescent="0.25">
      <c r="A285" s="267">
        <v>2</v>
      </c>
      <c r="B285" s="328" t="s">
        <v>833</v>
      </c>
      <c r="C285" s="56"/>
      <c r="D285" s="243"/>
      <c r="E285" s="295"/>
      <c r="F285" s="243"/>
      <c r="G285" s="243"/>
      <c r="H285" s="243"/>
      <c r="I285" s="243"/>
      <c r="J285" s="243"/>
      <c r="K285" s="243"/>
      <c r="L285" s="244"/>
      <c r="M285" s="244"/>
      <c r="N285" s="244"/>
      <c r="O285" s="244"/>
      <c r="P285" s="244"/>
      <c r="Q285" s="244"/>
      <c r="R285" s="244"/>
      <c r="S285" s="16">
        <f>SUM(T285:W285)</f>
        <v>36000</v>
      </c>
      <c r="T285" s="16"/>
      <c r="U285" s="16">
        <v>36000</v>
      </c>
      <c r="V285" s="16"/>
      <c r="W285" s="16"/>
      <c r="X285" s="256">
        <f t="shared" si="360"/>
        <v>0</v>
      </c>
      <c r="Y285" s="16">
        <f>SUM(Z285:AC285)</f>
        <v>36000</v>
      </c>
      <c r="Z285" s="16"/>
      <c r="AA285" s="16">
        <v>36000</v>
      </c>
      <c r="AB285" s="16"/>
      <c r="AC285" s="16"/>
      <c r="AD285" s="341">
        <v>10028</v>
      </c>
      <c r="AE285" s="341"/>
      <c r="AF285" s="341">
        <v>10028</v>
      </c>
      <c r="AG285" s="341"/>
      <c r="AH285" s="341"/>
      <c r="AI285" s="16">
        <f>SUM(AJ285:AM285)</f>
        <v>635</v>
      </c>
      <c r="AJ285" s="16"/>
      <c r="AK285" s="16">
        <v>635</v>
      </c>
      <c r="AL285" s="16"/>
      <c r="AM285" s="16"/>
      <c r="AN285" s="16">
        <f>SUM(AO285:AR285)</f>
        <v>635</v>
      </c>
      <c r="AO285" s="16"/>
      <c r="AP285" s="16">
        <v>635</v>
      </c>
      <c r="AQ285" s="16"/>
      <c r="AR285" s="16"/>
      <c r="AS285" s="243"/>
    </row>
    <row r="286" spans="1:50" ht="30.75" customHeight="1" x14ac:dyDescent="0.25">
      <c r="A286" s="267">
        <v>3</v>
      </c>
      <c r="B286" s="328" t="s">
        <v>829</v>
      </c>
      <c r="C286" s="56"/>
      <c r="D286" s="243"/>
      <c r="E286" s="295"/>
      <c r="F286" s="243"/>
      <c r="G286" s="243"/>
      <c r="H286" s="243"/>
      <c r="I286" s="243"/>
      <c r="J286" s="243"/>
      <c r="K286" s="243"/>
      <c r="L286" s="244"/>
      <c r="M286" s="244"/>
      <c r="N286" s="244"/>
      <c r="O286" s="244"/>
      <c r="P286" s="244"/>
      <c r="Q286" s="244"/>
      <c r="R286" s="244"/>
      <c r="S286" s="16">
        <f>SUM(T286:W286)</f>
        <v>9000</v>
      </c>
      <c r="T286" s="16"/>
      <c r="U286" s="16">
        <v>9000</v>
      </c>
      <c r="V286" s="16"/>
      <c r="W286" s="16"/>
      <c r="X286" s="256">
        <f t="shared" si="360"/>
        <v>0</v>
      </c>
      <c r="Y286" s="16">
        <f>SUM(Z286:AC286)</f>
        <v>9000</v>
      </c>
      <c r="Z286" s="16"/>
      <c r="AA286" s="16">
        <v>9000</v>
      </c>
      <c r="AB286" s="16"/>
      <c r="AC286" s="16"/>
      <c r="AD286" s="341">
        <v>9000</v>
      </c>
      <c r="AE286" s="341"/>
      <c r="AF286" s="341">
        <v>9000</v>
      </c>
      <c r="AG286" s="341"/>
      <c r="AH286" s="341"/>
      <c r="AI286" s="16">
        <f>SUM(AJ286:AM286)</f>
        <v>0</v>
      </c>
      <c r="AJ286" s="16"/>
      <c r="AK286" s="16">
        <v>0</v>
      </c>
      <c r="AL286" s="16"/>
      <c r="AM286" s="16"/>
      <c r="AN286" s="16">
        <f>SUM(AO286:AR286)</f>
        <v>0</v>
      </c>
      <c r="AO286" s="16"/>
      <c r="AP286" s="16">
        <v>0</v>
      </c>
      <c r="AQ286" s="16"/>
      <c r="AR286" s="16"/>
      <c r="AS286" s="243"/>
    </row>
    <row r="287" spans="1:50" ht="30.75" customHeight="1" x14ac:dyDescent="0.25">
      <c r="A287" s="267">
        <v>4</v>
      </c>
      <c r="B287" s="326" t="s">
        <v>791</v>
      </c>
      <c r="C287" s="56"/>
      <c r="D287" s="243"/>
      <c r="E287" s="295"/>
      <c r="F287" s="243"/>
      <c r="G287" s="243"/>
      <c r="H287" s="243"/>
      <c r="I287" s="243"/>
      <c r="J287" s="243"/>
      <c r="K287" s="243"/>
      <c r="L287" s="244"/>
      <c r="M287" s="244"/>
      <c r="N287" s="244"/>
      <c r="O287" s="244"/>
      <c r="P287" s="244"/>
      <c r="Q287" s="244"/>
      <c r="R287" s="244"/>
      <c r="S287" s="16">
        <f>SUM(T287:W287)</f>
        <v>300</v>
      </c>
      <c r="T287" s="16">
        <v>300</v>
      </c>
      <c r="U287" s="16"/>
      <c r="V287" s="16"/>
      <c r="W287" s="16"/>
      <c r="X287" s="256">
        <f t="shared" si="360"/>
        <v>0</v>
      </c>
      <c r="Y287" s="16">
        <f>SUM(Z287:AC287)</f>
        <v>300</v>
      </c>
      <c r="Z287" s="16">
        <v>300</v>
      </c>
      <c r="AA287" s="16"/>
      <c r="AB287" s="16"/>
      <c r="AC287" s="16"/>
      <c r="AD287" s="341">
        <v>300</v>
      </c>
      <c r="AE287" s="341">
        <v>300</v>
      </c>
      <c r="AF287" s="341"/>
      <c r="AG287" s="341"/>
      <c r="AH287" s="341"/>
      <c r="AI287" s="16">
        <f>SUM(AJ287:AM287)</f>
        <v>300</v>
      </c>
      <c r="AJ287" s="16">
        <v>300</v>
      </c>
      <c r="AK287" s="16"/>
      <c r="AL287" s="16"/>
      <c r="AM287" s="16"/>
      <c r="AN287" s="16">
        <f>SUM(AO287:AR287)</f>
        <v>300</v>
      </c>
      <c r="AO287" s="16">
        <v>300</v>
      </c>
      <c r="AP287" s="16"/>
      <c r="AQ287" s="16"/>
      <c r="AR287" s="16"/>
      <c r="AS287" s="243"/>
    </row>
    <row r="288" spans="1:50" s="325" customFormat="1" ht="33" customHeight="1" x14ac:dyDescent="0.25">
      <c r="A288" s="242" t="s">
        <v>838</v>
      </c>
      <c r="B288" s="332" t="s">
        <v>818</v>
      </c>
      <c r="C288" s="242"/>
      <c r="D288" s="242"/>
      <c r="E288" s="323"/>
      <c r="F288" s="243"/>
      <c r="G288" s="243"/>
      <c r="H288" s="242"/>
      <c r="I288" s="242"/>
      <c r="J288" s="242"/>
      <c r="K288" s="242"/>
      <c r="L288" s="244"/>
      <c r="M288" s="244"/>
      <c r="N288" s="244"/>
      <c r="O288" s="244"/>
      <c r="P288" s="244"/>
      <c r="Q288" s="244"/>
      <c r="R288" s="244"/>
      <c r="S288" s="246">
        <f>S290+S291+S292+S293</f>
        <v>58030</v>
      </c>
      <c r="T288" s="246">
        <f>T290+T291+T292+T293</f>
        <v>17330</v>
      </c>
      <c r="U288" s="246">
        <f>U290+U291+U292+U293</f>
        <v>40700</v>
      </c>
      <c r="V288" s="246"/>
      <c r="W288" s="246"/>
      <c r="X288" s="256">
        <f t="shared" si="360"/>
        <v>0</v>
      </c>
      <c r="Y288" s="246">
        <f>Y290+Y291+Y292+Y293</f>
        <v>58030</v>
      </c>
      <c r="Z288" s="246">
        <f>Z290+Z291+Z292+Z293</f>
        <v>17330</v>
      </c>
      <c r="AA288" s="246">
        <f>AA290+AA291+AA292+AA293</f>
        <v>40700</v>
      </c>
      <c r="AB288" s="246"/>
      <c r="AC288" s="246"/>
      <c r="AD288" s="336">
        <v>11384</v>
      </c>
      <c r="AE288" s="336">
        <v>4842</v>
      </c>
      <c r="AF288" s="336">
        <v>6542</v>
      </c>
      <c r="AG288" s="336"/>
      <c r="AH288" s="336"/>
      <c r="AI288" s="246">
        <f>AI290+AI291+AI292+AI293</f>
        <v>12606</v>
      </c>
      <c r="AJ288" s="246">
        <f>AJ290+AJ291+AJ292+AJ293</f>
        <v>7500</v>
      </c>
      <c r="AK288" s="246">
        <f>AK290+AK291+AK292+AK293</f>
        <v>5106</v>
      </c>
      <c r="AL288" s="246"/>
      <c r="AM288" s="246"/>
      <c r="AN288" s="246">
        <f>AN290+AN291+AN292+AN293</f>
        <v>12606</v>
      </c>
      <c r="AO288" s="246">
        <f>AO290+AO291+AO292+AO293</f>
        <v>7500</v>
      </c>
      <c r="AP288" s="246">
        <f>AP290+AP291+AP292+AP293</f>
        <v>5106</v>
      </c>
      <c r="AQ288" s="246"/>
      <c r="AR288" s="246"/>
      <c r="AS288" s="242"/>
      <c r="AT288" s="260"/>
      <c r="AU288" s="324"/>
      <c r="AV288" s="324"/>
      <c r="AW288" s="324"/>
      <c r="AX288" s="324"/>
    </row>
    <row r="289" spans="1:50" s="325" customFormat="1" ht="32.25" customHeight="1" x14ac:dyDescent="0.25">
      <c r="A289" s="323"/>
      <c r="B289" s="348" t="s">
        <v>835</v>
      </c>
      <c r="C289" s="348"/>
      <c r="D289" s="323"/>
      <c r="E289" s="323"/>
      <c r="F289" s="295"/>
      <c r="G289" s="295"/>
      <c r="H289" s="242"/>
      <c r="I289" s="323"/>
      <c r="J289" s="323"/>
      <c r="K289" s="323"/>
      <c r="L289" s="244"/>
      <c r="M289" s="244"/>
      <c r="N289" s="244"/>
      <c r="O289" s="244"/>
      <c r="P289" s="244"/>
      <c r="Q289" s="244"/>
      <c r="R289" s="244"/>
      <c r="S289" s="16"/>
      <c r="T289" s="16"/>
      <c r="U289" s="16"/>
      <c r="V289" s="16"/>
      <c r="W289" s="16"/>
      <c r="X289" s="256">
        <f t="shared" ref="X289:X317" si="406">Y289-S289</f>
        <v>0</v>
      </c>
      <c r="Y289" s="16"/>
      <c r="Z289" s="16"/>
      <c r="AA289" s="16"/>
      <c r="AB289" s="16"/>
      <c r="AC289" s="16"/>
      <c r="AD289" s="341"/>
      <c r="AE289" s="341"/>
      <c r="AF289" s="341"/>
      <c r="AG289" s="341"/>
      <c r="AH289" s="341"/>
      <c r="AI289" s="16"/>
      <c r="AJ289" s="16"/>
      <c r="AK289" s="16"/>
      <c r="AL289" s="16"/>
      <c r="AM289" s="16"/>
      <c r="AN289" s="16"/>
      <c r="AO289" s="16"/>
      <c r="AP289" s="16"/>
      <c r="AQ289" s="16"/>
      <c r="AR289" s="16"/>
      <c r="AS289" s="242"/>
      <c r="AT289" s="260"/>
      <c r="AU289" s="324"/>
      <c r="AV289" s="324"/>
      <c r="AW289" s="324"/>
      <c r="AX289" s="324"/>
    </row>
    <row r="290" spans="1:50" ht="26.25" customHeight="1" x14ac:dyDescent="0.25">
      <c r="A290" s="343">
        <v>1</v>
      </c>
      <c r="B290" s="328" t="s">
        <v>827</v>
      </c>
      <c r="C290" s="114"/>
      <c r="D290" s="295"/>
      <c r="E290" s="295"/>
      <c r="F290" s="295"/>
      <c r="G290" s="295"/>
      <c r="H290" s="56"/>
      <c r="I290" s="347"/>
      <c r="J290" s="347"/>
      <c r="K290" s="347"/>
      <c r="L290" s="244"/>
      <c r="M290" s="244"/>
      <c r="N290" s="244"/>
      <c r="O290" s="244"/>
      <c r="P290" s="244"/>
      <c r="Q290" s="244"/>
      <c r="R290" s="244"/>
      <c r="S290" s="16">
        <f>SUM(T290:W290)</f>
        <v>16830</v>
      </c>
      <c r="T290" s="16">
        <v>16830</v>
      </c>
      <c r="U290" s="16"/>
      <c r="V290" s="16"/>
      <c r="W290" s="16"/>
      <c r="X290" s="256">
        <f t="shared" si="406"/>
        <v>0</v>
      </c>
      <c r="Y290" s="16">
        <f>SUM(Z290:AC290)</f>
        <v>16830</v>
      </c>
      <c r="Z290" s="16">
        <v>16830</v>
      </c>
      <c r="AA290" s="16"/>
      <c r="AB290" s="16"/>
      <c r="AC290" s="16"/>
      <c r="AD290" s="341">
        <v>4342</v>
      </c>
      <c r="AE290" s="341">
        <v>4342</v>
      </c>
      <c r="AF290" s="341"/>
      <c r="AG290" s="341"/>
      <c r="AH290" s="341"/>
      <c r="AI290" s="16">
        <f>SUM(AJ290:AM290)</f>
        <v>7000</v>
      </c>
      <c r="AJ290" s="16">
        <v>7000</v>
      </c>
      <c r="AK290" s="16"/>
      <c r="AL290" s="16"/>
      <c r="AM290" s="16"/>
      <c r="AN290" s="16">
        <f>SUM(AO290:AR290)</f>
        <v>7000</v>
      </c>
      <c r="AO290" s="16">
        <v>7000</v>
      </c>
      <c r="AP290" s="16"/>
      <c r="AQ290" s="16"/>
      <c r="AR290" s="16"/>
      <c r="AS290" s="243"/>
    </row>
    <row r="291" spans="1:50" ht="33" customHeight="1" x14ac:dyDescent="0.25">
      <c r="A291" s="267">
        <v>2</v>
      </c>
      <c r="B291" s="328" t="s">
        <v>833</v>
      </c>
      <c r="C291" s="114"/>
      <c r="D291" s="295"/>
      <c r="E291" s="295"/>
      <c r="F291" s="295"/>
      <c r="G291" s="295"/>
      <c r="H291" s="243"/>
      <c r="I291" s="295"/>
      <c r="J291" s="295"/>
      <c r="K291" s="295"/>
      <c r="L291" s="244"/>
      <c r="M291" s="244"/>
      <c r="N291" s="244"/>
      <c r="O291" s="244"/>
      <c r="P291" s="244"/>
      <c r="Q291" s="244"/>
      <c r="R291" s="244"/>
      <c r="S291" s="16">
        <f>SUM(T291:W291)</f>
        <v>32560</v>
      </c>
      <c r="T291" s="16"/>
      <c r="U291" s="16">
        <v>32560</v>
      </c>
      <c r="V291" s="16"/>
      <c r="W291" s="16"/>
      <c r="X291" s="256">
        <f t="shared" si="406"/>
        <v>0</v>
      </c>
      <c r="Y291" s="16">
        <f>SUM(Z291:AC291)</f>
        <v>32560</v>
      </c>
      <c r="Z291" s="16"/>
      <c r="AA291" s="16">
        <v>32560</v>
      </c>
      <c r="AB291" s="16"/>
      <c r="AC291" s="16"/>
      <c r="AD291" s="341">
        <v>6542</v>
      </c>
      <c r="AE291" s="341"/>
      <c r="AF291" s="341">
        <v>6542</v>
      </c>
      <c r="AG291" s="341"/>
      <c r="AH291" s="341"/>
      <c r="AI291" s="16">
        <f>SUM(AJ291:AM291)</f>
        <v>5106</v>
      </c>
      <c r="AJ291" s="16"/>
      <c r="AK291" s="16">
        <v>5106</v>
      </c>
      <c r="AL291" s="16"/>
      <c r="AM291" s="16"/>
      <c r="AN291" s="16">
        <f>SUM(AO291:AR291)</f>
        <v>5106</v>
      </c>
      <c r="AO291" s="16"/>
      <c r="AP291" s="16">
        <v>5106</v>
      </c>
      <c r="AQ291" s="16"/>
      <c r="AR291" s="16"/>
      <c r="AS291" s="243"/>
    </row>
    <row r="292" spans="1:50" ht="30.75" customHeight="1" x14ac:dyDescent="0.25">
      <c r="A292" s="343">
        <v>3</v>
      </c>
      <c r="B292" s="328" t="s">
        <v>829</v>
      </c>
      <c r="C292" s="56"/>
      <c r="D292" s="243"/>
      <c r="E292" s="295"/>
      <c r="F292" s="243"/>
      <c r="G292" s="243"/>
      <c r="H292" s="243"/>
      <c r="I292" s="243"/>
      <c r="J292" s="243"/>
      <c r="K292" s="243"/>
      <c r="L292" s="244"/>
      <c r="M292" s="244"/>
      <c r="N292" s="244"/>
      <c r="O292" s="244"/>
      <c r="P292" s="244"/>
      <c r="Q292" s="244"/>
      <c r="R292" s="244"/>
      <c r="S292" s="16">
        <f>SUM(T292:W292)</f>
        <v>8140</v>
      </c>
      <c r="T292" s="16"/>
      <c r="U292" s="16">
        <v>8140</v>
      </c>
      <c r="V292" s="16"/>
      <c r="W292" s="16"/>
      <c r="X292" s="256">
        <f t="shared" si="406"/>
        <v>0</v>
      </c>
      <c r="Y292" s="16">
        <f>SUM(Z292:AC292)</f>
        <v>8140</v>
      </c>
      <c r="Z292" s="16"/>
      <c r="AA292" s="16">
        <v>8140</v>
      </c>
      <c r="AB292" s="16"/>
      <c r="AC292" s="16"/>
      <c r="AD292" s="341">
        <v>0</v>
      </c>
      <c r="AE292" s="341"/>
      <c r="AF292" s="341">
        <v>0</v>
      </c>
      <c r="AG292" s="341"/>
      <c r="AH292" s="341"/>
      <c r="AI292" s="16">
        <f>SUM(AJ292:AM292)</f>
        <v>0</v>
      </c>
      <c r="AJ292" s="16"/>
      <c r="AK292" s="16">
        <v>0</v>
      </c>
      <c r="AL292" s="16"/>
      <c r="AM292" s="16"/>
      <c r="AN292" s="16">
        <f>SUM(AO292:AR292)</f>
        <v>0</v>
      </c>
      <c r="AO292" s="16"/>
      <c r="AP292" s="16">
        <v>0</v>
      </c>
      <c r="AQ292" s="16"/>
      <c r="AR292" s="16"/>
      <c r="AS292" s="243"/>
    </row>
    <row r="293" spans="1:50" ht="30.75" customHeight="1" x14ac:dyDescent="0.25">
      <c r="A293" s="267">
        <v>4</v>
      </c>
      <c r="B293" s="326" t="s">
        <v>791</v>
      </c>
      <c r="C293" s="56"/>
      <c r="D293" s="243"/>
      <c r="E293" s="295"/>
      <c r="F293" s="243"/>
      <c r="G293" s="243"/>
      <c r="H293" s="243"/>
      <c r="I293" s="243"/>
      <c r="J293" s="243"/>
      <c r="K293" s="243"/>
      <c r="L293" s="244"/>
      <c r="M293" s="244"/>
      <c r="N293" s="244"/>
      <c r="O293" s="244"/>
      <c r="P293" s="244"/>
      <c r="Q293" s="244"/>
      <c r="R293" s="244"/>
      <c r="S293" s="16">
        <f>SUM(T293:W293)</f>
        <v>500</v>
      </c>
      <c r="T293" s="16">
        <v>500</v>
      </c>
      <c r="U293" s="16"/>
      <c r="V293" s="16"/>
      <c r="W293" s="16"/>
      <c r="X293" s="256">
        <f t="shared" si="406"/>
        <v>0</v>
      </c>
      <c r="Y293" s="16">
        <f>SUM(Z293:AC293)</f>
        <v>500</v>
      </c>
      <c r="Z293" s="16">
        <v>500</v>
      </c>
      <c r="AA293" s="16"/>
      <c r="AB293" s="16"/>
      <c r="AC293" s="16"/>
      <c r="AD293" s="341">
        <v>500</v>
      </c>
      <c r="AE293" s="341">
        <v>500</v>
      </c>
      <c r="AF293" s="341"/>
      <c r="AG293" s="341"/>
      <c r="AH293" s="341"/>
      <c r="AI293" s="16">
        <f>SUM(AJ293:AM293)</f>
        <v>500</v>
      </c>
      <c r="AJ293" s="16">
        <v>500</v>
      </c>
      <c r="AK293" s="16"/>
      <c r="AL293" s="16"/>
      <c r="AM293" s="16"/>
      <c r="AN293" s="16">
        <f>SUM(AO293:AR293)</f>
        <v>500</v>
      </c>
      <c r="AO293" s="16">
        <v>500</v>
      </c>
      <c r="AP293" s="16"/>
      <c r="AQ293" s="16"/>
      <c r="AR293" s="16"/>
      <c r="AS293" s="243"/>
    </row>
    <row r="294" spans="1:50" s="325" customFormat="1" ht="35.25" customHeight="1" x14ac:dyDescent="0.25">
      <c r="A294" s="242"/>
      <c r="B294" s="332" t="s">
        <v>819</v>
      </c>
      <c r="C294" s="242"/>
      <c r="D294" s="242"/>
      <c r="E294" s="323"/>
      <c r="F294" s="243"/>
      <c r="G294" s="243"/>
      <c r="H294" s="242"/>
      <c r="I294" s="242"/>
      <c r="J294" s="242"/>
      <c r="K294" s="242"/>
      <c r="L294" s="244"/>
      <c r="M294" s="244"/>
      <c r="N294" s="244"/>
      <c r="O294" s="244"/>
      <c r="P294" s="244"/>
      <c r="Q294" s="244"/>
      <c r="R294" s="244"/>
      <c r="S294" s="246">
        <f>S296+S297+S298+S299</f>
        <v>77680</v>
      </c>
      <c r="T294" s="246">
        <f>T296+T297+T298+T299</f>
        <v>13680</v>
      </c>
      <c r="U294" s="246">
        <f>U296+U297+U298+U299</f>
        <v>64000</v>
      </c>
      <c r="V294" s="246"/>
      <c r="W294" s="246"/>
      <c r="X294" s="256">
        <f t="shared" si="406"/>
        <v>0</v>
      </c>
      <c r="Y294" s="246">
        <f>Y296+Y297+Y298+Y299</f>
        <v>77680</v>
      </c>
      <c r="Z294" s="246">
        <f>Z296+Z297+Z298+Z299</f>
        <v>13680</v>
      </c>
      <c r="AA294" s="246">
        <f>AA296+AA297+AA298+AA299</f>
        <v>64000</v>
      </c>
      <c r="AB294" s="246"/>
      <c r="AC294" s="246"/>
      <c r="AD294" s="336">
        <v>4087</v>
      </c>
      <c r="AE294" s="336">
        <v>4087</v>
      </c>
      <c r="AF294" s="336">
        <v>0</v>
      </c>
      <c r="AG294" s="336"/>
      <c r="AH294" s="336"/>
      <c r="AI294" s="246">
        <f>AI296+AI297+AI298+AI299</f>
        <v>550</v>
      </c>
      <c r="AJ294" s="246">
        <f>AJ296+AJ297+AJ298+AJ299</f>
        <v>550</v>
      </c>
      <c r="AK294" s="246">
        <f>AK296+AK297+AK298+AK299</f>
        <v>0</v>
      </c>
      <c r="AL294" s="246"/>
      <c r="AM294" s="246"/>
      <c r="AN294" s="246">
        <f>AN296+AN297+AN298+AN299</f>
        <v>2100</v>
      </c>
      <c r="AO294" s="246">
        <f>AO296+AO297+AO298+AO299</f>
        <v>2100</v>
      </c>
      <c r="AP294" s="246">
        <f>AP296+AP297+AP298+AP299</f>
        <v>0</v>
      </c>
      <c r="AQ294" s="246"/>
      <c r="AR294" s="246"/>
      <c r="AS294" s="242"/>
      <c r="AT294" s="260"/>
      <c r="AU294" s="324"/>
      <c r="AV294" s="324"/>
      <c r="AW294" s="324"/>
      <c r="AX294" s="324"/>
    </row>
    <row r="295" spans="1:50" s="325" customFormat="1" ht="30" customHeight="1" x14ac:dyDescent="0.25">
      <c r="A295" s="242"/>
      <c r="B295" s="339" t="s">
        <v>835</v>
      </c>
      <c r="C295" s="240"/>
      <c r="D295" s="242"/>
      <c r="E295" s="323"/>
      <c r="F295" s="243"/>
      <c r="G295" s="243"/>
      <c r="H295" s="242"/>
      <c r="I295" s="242"/>
      <c r="J295" s="242"/>
      <c r="K295" s="242"/>
      <c r="L295" s="244"/>
      <c r="M295" s="244"/>
      <c r="N295" s="244"/>
      <c r="O295" s="244"/>
      <c r="P295" s="244"/>
      <c r="Q295" s="244"/>
      <c r="R295" s="244"/>
      <c r="S295" s="16"/>
      <c r="T295" s="16"/>
      <c r="U295" s="16"/>
      <c r="V295" s="16"/>
      <c r="W295" s="16"/>
      <c r="X295" s="256">
        <f t="shared" si="406"/>
        <v>0</v>
      </c>
      <c r="Y295" s="16"/>
      <c r="Z295" s="16"/>
      <c r="AA295" s="16"/>
      <c r="AB295" s="16"/>
      <c r="AC295" s="16"/>
      <c r="AD295" s="341"/>
      <c r="AE295" s="341"/>
      <c r="AF295" s="341"/>
      <c r="AG295" s="341"/>
      <c r="AH295" s="341"/>
      <c r="AI295" s="16"/>
      <c r="AJ295" s="16"/>
      <c r="AK295" s="16"/>
      <c r="AL295" s="16"/>
      <c r="AM295" s="16"/>
      <c r="AN295" s="16"/>
      <c r="AO295" s="16"/>
      <c r="AP295" s="16"/>
      <c r="AQ295" s="16"/>
      <c r="AR295" s="16"/>
      <c r="AS295" s="242"/>
      <c r="AT295" s="260"/>
      <c r="AU295" s="324"/>
      <c r="AV295" s="324"/>
      <c r="AW295" s="324"/>
      <c r="AX295" s="324"/>
    </row>
    <row r="296" spans="1:50" s="234" customFormat="1" ht="28.5" customHeight="1" x14ac:dyDescent="0.25">
      <c r="A296" s="343">
        <v>1</v>
      </c>
      <c r="B296" s="344" t="s">
        <v>827</v>
      </c>
      <c r="C296" s="56"/>
      <c r="D296" s="243"/>
      <c r="E296" s="243"/>
      <c r="F296" s="243"/>
      <c r="G296" s="243"/>
      <c r="H296" s="56"/>
      <c r="I296" s="113"/>
      <c r="J296" s="113"/>
      <c r="K296" s="113"/>
      <c r="L296" s="244"/>
      <c r="M296" s="244"/>
      <c r="N296" s="244"/>
      <c r="O296" s="244"/>
      <c r="P296" s="244"/>
      <c r="Q296" s="244"/>
      <c r="R296" s="244"/>
      <c r="S296" s="16">
        <f>SUM(T296:W296)</f>
        <v>13380</v>
      </c>
      <c r="T296" s="16">
        <v>13380</v>
      </c>
      <c r="U296" s="16"/>
      <c r="V296" s="16"/>
      <c r="W296" s="16"/>
      <c r="X296" s="256">
        <f t="shared" si="406"/>
        <v>0</v>
      </c>
      <c r="Y296" s="16">
        <f>SUM(Z296:AC296)</f>
        <v>13380</v>
      </c>
      <c r="Z296" s="16">
        <v>13380</v>
      </c>
      <c r="AA296" s="16"/>
      <c r="AB296" s="16"/>
      <c r="AC296" s="16"/>
      <c r="AD296" s="341">
        <v>3787</v>
      </c>
      <c r="AE296" s="341">
        <v>3787</v>
      </c>
      <c r="AF296" s="341"/>
      <c r="AG296" s="341"/>
      <c r="AH296" s="341"/>
      <c r="AI296" s="16">
        <f>SUM(AJ296:AM296)</f>
        <v>550</v>
      </c>
      <c r="AJ296" s="16">
        <v>550</v>
      </c>
      <c r="AK296" s="16"/>
      <c r="AL296" s="16"/>
      <c r="AM296" s="16"/>
      <c r="AN296" s="16">
        <f>SUM(AO296:AR296)</f>
        <v>2100</v>
      </c>
      <c r="AO296" s="16">
        <v>2100</v>
      </c>
      <c r="AP296" s="16"/>
      <c r="AQ296" s="16"/>
      <c r="AR296" s="16"/>
      <c r="AS296" s="243"/>
      <c r="AT296" s="239"/>
      <c r="AU296" s="263"/>
      <c r="AV296" s="263"/>
      <c r="AW296" s="263"/>
      <c r="AX296" s="263"/>
    </row>
    <row r="297" spans="1:50" ht="26.25" customHeight="1" x14ac:dyDescent="0.25">
      <c r="A297" s="267">
        <v>2</v>
      </c>
      <c r="B297" s="328" t="s">
        <v>833</v>
      </c>
      <c r="C297" s="56"/>
      <c r="D297" s="243"/>
      <c r="E297" s="295"/>
      <c r="F297" s="243"/>
      <c r="G297" s="243"/>
      <c r="H297" s="243"/>
      <c r="I297" s="243"/>
      <c r="J297" s="243"/>
      <c r="K297" s="243"/>
      <c r="L297" s="244"/>
      <c r="M297" s="244"/>
      <c r="N297" s="244"/>
      <c r="O297" s="244"/>
      <c r="P297" s="244"/>
      <c r="Q297" s="244"/>
      <c r="R297" s="244"/>
      <c r="S297" s="16">
        <f>SUM(T297:W297)</f>
        <v>51200</v>
      </c>
      <c r="T297" s="16"/>
      <c r="U297" s="16">
        <v>51200</v>
      </c>
      <c r="V297" s="16"/>
      <c r="W297" s="16"/>
      <c r="X297" s="256">
        <f t="shared" si="406"/>
        <v>0</v>
      </c>
      <c r="Y297" s="16">
        <f>SUM(Z297:AC297)</f>
        <v>51200</v>
      </c>
      <c r="Z297" s="16"/>
      <c r="AA297" s="16">
        <v>51200</v>
      </c>
      <c r="AB297" s="16"/>
      <c r="AC297" s="16"/>
      <c r="AD297" s="341">
        <v>0</v>
      </c>
      <c r="AE297" s="341"/>
      <c r="AF297" s="341">
        <v>0</v>
      </c>
      <c r="AG297" s="341"/>
      <c r="AH297" s="341"/>
      <c r="AI297" s="16">
        <f>SUM(AJ297:AM297)</f>
        <v>0</v>
      </c>
      <c r="AJ297" s="16"/>
      <c r="AK297" s="16">
        <v>0</v>
      </c>
      <c r="AL297" s="16"/>
      <c r="AM297" s="16"/>
      <c r="AN297" s="16">
        <f>SUM(AO297:AR297)</f>
        <v>0</v>
      </c>
      <c r="AO297" s="16"/>
      <c r="AP297" s="16">
        <v>0</v>
      </c>
      <c r="AQ297" s="16"/>
      <c r="AR297" s="16"/>
      <c r="AS297" s="243"/>
    </row>
    <row r="298" spans="1:50" ht="30.75" customHeight="1" x14ac:dyDescent="0.25">
      <c r="A298" s="267">
        <v>3</v>
      </c>
      <c r="B298" s="328" t="s">
        <v>829</v>
      </c>
      <c r="C298" s="56"/>
      <c r="D298" s="243"/>
      <c r="E298" s="295"/>
      <c r="F298" s="243"/>
      <c r="G298" s="243"/>
      <c r="H298" s="243"/>
      <c r="I298" s="243"/>
      <c r="J298" s="243"/>
      <c r="K298" s="243"/>
      <c r="L298" s="244"/>
      <c r="M298" s="244"/>
      <c r="N298" s="244"/>
      <c r="O298" s="244"/>
      <c r="P298" s="244"/>
      <c r="Q298" s="244"/>
      <c r="R298" s="244"/>
      <c r="S298" s="16">
        <f>SUM(T298:W298)</f>
        <v>12800</v>
      </c>
      <c r="T298" s="16"/>
      <c r="U298" s="16">
        <v>12800</v>
      </c>
      <c r="V298" s="16"/>
      <c r="W298" s="16"/>
      <c r="X298" s="256">
        <f t="shared" si="406"/>
        <v>0</v>
      </c>
      <c r="Y298" s="16">
        <f>SUM(Z298:AC298)</f>
        <v>12800</v>
      </c>
      <c r="Z298" s="16"/>
      <c r="AA298" s="16">
        <v>12800</v>
      </c>
      <c r="AB298" s="16"/>
      <c r="AC298" s="16"/>
      <c r="AD298" s="341">
        <v>0</v>
      </c>
      <c r="AE298" s="341"/>
      <c r="AF298" s="341">
        <v>0</v>
      </c>
      <c r="AG298" s="341"/>
      <c r="AH298" s="341"/>
      <c r="AI298" s="16">
        <f>SUM(AJ298:AM298)</f>
        <v>0</v>
      </c>
      <c r="AJ298" s="16"/>
      <c r="AK298" s="16">
        <v>0</v>
      </c>
      <c r="AL298" s="16"/>
      <c r="AM298" s="16"/>
      <c r="AN298" s="16">
        <f>SUM(AO298:AR298)</f>
        <v>0</v>
      </c>
      <c r="AO298" s="16"/>
      <c r="AP298" s="16">
        <v>0</v>
      </c>
      <c r="AQ298" s="16"/>
      <c r="AR298" s="16"/>
      <c r="AS298" s="243"/>
    </row>
    <row r="299" spans="1:50" ht="30.75" customHeight="1" x14ac:dyDescent="0.25">
      <c r="A299" s="267">
        <v>4</v>
      </c>
      <c r="B299" s="326" t="s">
        <v>791</v>
      </c>
      <c r="C299" s="56"/>
      <c r="D299" s="243"/>
      <c r="E299" s="295"/>
      <c r="F299" s="243"/>
      <c r="G299" s="243"/>
      <c r="H299" s="243"/>
      <c r="I299" s="243"/>
      <c r="J299" s="243"/>
      <c r="K299" s="243"/>
      <c r="L299" s="244"/>
      <c r="M299" s="244"/>
      <c r="N299" s="244"/>
      <c r="O299" s="244"/>
      <c r="P299" s="244"/>
      <c r="Q299" s="244"/>
      <c r="R299" s="244"/>
      <c r="S299" s="16">
        <f>SUM(T299:W299)</f>
        <v>300</v>
      </c>
      <c r="T299" s="16">
        <v>300</v>
      </c>
      <c r="U299" s="16"/>
      <c r="V299" s="16"/>
      <c r="W299" s="16"/>
      <c r="X299" s="256">
        <f t="shared" si="406"/>
        <v>0</v>
      </c>
      <c r="Y299" s="16">
        <f>SUM(Z299:AC299)</f>
        <v>300</v>
      </c>
      <c r="Z299" s="16">
        <v>300</v>
      </c>
      <c r="AA299" s="16"/>
      <c r="AB299" s="16"/>
      <c r="AC299" s="16"/>
      <c r="AD299" s="341">
        <v>300</v>
      </c>
      <c r="AE299" s="341">
        <v>300</v>
      </c>
      <c r="AF299" s="341"/>
      <c r="AG299" s="341"/>
      <c r="AH299" s="341"/>
      <c r="AI299" s="16">
        <f>SUM(AJ299:AM299)</f>
        <v>0</v>
      </c>
      <c r="AJ299" s="16">
        <v>0</v>
      </c>
      <c r="AK299" s="16"/>
      <c r="AL299" s="16"/>
      <c r="AM299" s="16"/>
      <c r="AN299" s="16">
        <f>SUM(AO299:AR299)</f>
        <v>0</v>
      </c>
      <c r="AO299" s="16">
        <v>0</v>
      </c>
      <c r="AP299" s="16"/>
      <c r="AQ299" s="16"/>
      <c r="AR299" s="16"/>
      <c r="AS299" s="243"/>
    </row>
    <row r="300" spans="1:50" s="325" customFormat="1" ht="47.25" customHeight="1" x14ac:dyDescent="0.25">
      <c r="A300" s="242" t="s">
        <v>839</v>
      </c>
      <c r="B300" s="332" t="s">
        <v>820</v>
      </c>
      <c r="C300" s="242"/>
      <c r="D300" s="242"/>
      <c r="E300" s="323"/>
      <c r="F300" s="243"/>
      <c r="G300" s="243"/>
      <c r="H300" s="242"/>
      <c r="I300" s="242"/>
      <c r="J300" s="242"/>
      <c r="K300" s="242"/>
      <c r="L300" s="244"/>
      <c r="M300" s="244"/>
      <c r="N300" s="244"/>
      <c r="O300" s="244"/>
      <c r="P300" s="244"/>
      <c r="Q300" s="244"/>
      <c r="R300" s="244"/>
      <c r="S300" s="246">
        <f>S302+S303+S304+S305</f>
        <v>27710</v>
      </c>
      <c r="T300" s="246">
        <f>T302+T303+T304+T305</f>
        <v>7710</v>
      </c>
      <c r="U300" s="246">
        <f>U302+U303+U304+U305</f>
        <v>20000</v>
      </c>
      <c r="V300" s="246"/>
      <c r="W300" s="246"/>
      <c r="X300" s="256">
        <f t="shared" si="406"/>
        <v>0</v>
      </c>
      <c r="Y300" s="246">
        <f>Y302+Y303+Y304+Y305</f>
        <v>27710</v>
      </c>
      <c r="Z300" s="246">
        <f>Z302+Z303+Z304+Z305</f>
        <v>7710</v>
      </c>
      <c r="AA300" s="246">
        <f>AA302+AA303+AA304+AA305</f>
        <v>20000</v>
      </c>
      <c r="AB300" s="246"/>
      <c r="AC300" s="246"/>
      <c r="AD300" s="336">
        <v>7751</v>
      </c>
      <c r="AE300" s="336">
        <v>2333</v>
      </c>
      <c r="AF300" s="336">
        <v>5418</v>
      </c>
      <c r="AG300" s="336"/>
      <c r="AH300" s="336"/>
      <c r="AI300" s="246">
        <f>AI302+AI303+AI304+AI305</f>
        <v>6759</v>
      </c>
      <c r="AJ300" s="246">
        <f>AJ302+AJ303+AJ304+AJ305</f>
        <v>6759</v>
      </c>
      <c r="AK300" s="246">
        <f>AK302+AK303+AK304+AK305</f>
        <v>0</v>
      </c>
      <c r="AL300" s="246"/>
      <c r="AM300" s="246"/>
      <c r="AN300" s="246">
        <f>AN302+AN303+AN304+AN305</f>
        <v>6759</v>
      </c>
      <c r="AO300" s="246">
        <f>AO302+AO303+AO304+AO305</f>
        <v>6759</v>
      </c>
      <c r="AP300" s="246">
        <f>AP302+AP303+AP304+AP305</f>
        <v>0</v>
      </c>
      <c r="AQ300" s="246"/>
      <c r="AR300" s="246"/>
      <c r="AS300" s="242"/>
      <c r="AT300" s="260"/>
      <c r="AU300" s="324"/>
      <c r="AV300" s="324"/>
      <c r="AW300" s="324"/>
      <c r="AX300" s="324"/>
    </row>
    <row r="301" spans="1:50" s="325" customFormat="1" ht="28.5" customHeight="1" x14ac:dyDescent="0.25">
      <c r="A301" s="242"/>
      <c r="B301" s="339" t="s">
        <v>835</v>
      </c>
      <c r="C301" s="240"/>
      <c r="D301" s="242"/>
      <c r="E301" s="323"/>
      <c r="F301" s="243"/>
      <c r="G301" s="243"/>
      <c r="H301" s="242"/>
      <c r="I301" s="242"/>
      <c r="J301" s="242"/>
      <c r="K301" s="242"/>
      <c r="L301" s="244"/>
      <c r="M301" s="244"/>
      <c r="N301" s="244"/>
      <c r="O301" s="244"/>
      <c r="P301" s="244"/>
      <c r="Q301" s="244"/>
      <c r="R301" s="244"/>
      <c r="S301" s="16"/>
      <c r="T301" s="16"/>
      <c r="U301" s="16"/>
      <c r="V301" s="16"/>
      <c r="W301" s="16"/>
      <c r="X301" s="256">
        <f t="shared" si="406"/>
        <v>0</v>
      </c>
      <c r="Y301" s="16"/>
      <c r="Z301" s="16"/>
      <c r="AA301" s="16"/>
      <c r="AB301" s="16"/>
      <c r="AC301" s="16"/>
      <c r="AD301" s="341"/>
      <c r="AE301" s="341"/>
      <c r="AF301" s="341"/>
      <c r="AG301" s="341"/>
      <c r="AH301" s="341"/>
      <c r="AI301" s="16"/>
      <c r="AJ301" s="16"/>
      <c r="AK301" s="16"/>
      <c r="AL301" s="16"/>
      <c r="AM301" s="16"/>
      <c r="AN301" s="16"/>
      <c r="AO301" s="16"/>
      <c r="AP301" s="16"/>
      <c r="AQ301" s="16"/>
      <c r="AR301" s="16"/>
      <c r="AS301" s="242"/>
      <c r="AT301" s="260"/>
      <c r="AU301" s="324"/>
      <c r="AV301" s="324"/>
      <c r="AW301" s="324"/>
      <c r="AX301" s="324"/>
    </row>
    <row r="302" spans="1:50" s="234" customFormat="1" ht="25.5" customHeight="1" x14ac:dyDescent="0.25">
      <c r="A302" s="343">
        <v>1</v>
      </c>
      <c r="B302" s="344" t="s">
        <v>827</v>
      </c>
      <c r="C302" s="56"/>
      <c r="D302" s="243"/>
      <c r="E302" s="243"/>
      <c r="F302" s="243"/>
      <c r="G302" s="243"/>
      <c r="H302" s="56"/>
      <c r="I302" s="113"/>
      <c r="J302" s="113"/>
      <c r="K302" s="113"/>
      <c r="L302" s="244"/>
      <c r="M302" s="244"/>
      <c r="N302" s="244"/>
      <c r="O302" s="244"/>
      <c r="P302" s="244"/>
      <c r="Q302" s="244"/>
      <c r="R302" s="244"/>
      <c r="S302" s="16">
        <f>SUM(T302:W302)</f>
        <v>7510</v>
      </c>
      <c r="T302" s="16">
        <v>7510</v>
      </c>
      <c r="U302" s="16"/>
      <c r="V302" s="16"/>
      <c r="W302" s="16"/>
      <c r="X302" s="256">
        <f t="shared" si="406"/>
        <v>0</v>
      </c>
      <c r="Y302" s="16">
        <f>SUM(Z302:AC302)</f>
        <v>7510</v>
      </c>
      <c r="Z302" s="16">
        <v>7510</v>
      </c>
      <c r="AA302" s="16"/>
      <c r="AB302" s="16"/>
      <c r="AC302" s="16"/>
      <c r="AD302" s="341">
        <v>2133</v>
      </c>
      <c r="AE302" s="341">
        <v>2133</v>
      </c>
      <c r="AF302" s="341"/>
      <c r="AG302" s="341"/>
      <c r="AH302" s="341"/>
      <c r="AI302" s="16">
        <f>SUM(AJ302:AM302)</f>
        <v>6559</v>
      </c>
      <c r="AJ302" s="16">
        <f>6759-200</f>
        <v>6559</v>
      </c>
      <c r="AK302" s="16"/>
      <c r="AL302" s="16"/>
      <c r="AM302" s="16"/>
      <c r="AN302" s="16">
        <f>SUM(AO302:AR302)</f>
        <v>6559</v>
      </c>
      <c r="AO302" s="16">
        <v>6559</v>
      </c>
      <c r="AP302" s="16"/>
      <c r="AQ302" s="16"/>
      <c r="AR302" s="16"/>
      <c r="AS302" s="243"/>
      <c r="AT302" s="239"/>
      <c r="AU302" s="263"/>
      <c r="AV302" s="263"/>
      <c r="AW302" s="263"/>
      <c r="AX302" s="263"/>
    </row>
    <row r="303" spans="1:50" ht="29.25" customHeight="1" x14ac:dyDescent="0.25">
      <c r="A303" s="267">
        <v>2</v>
      </c>
      <c r="B303" s="328" t="s">
        <v>833</v>
      </c>
      <c r="C303" s="56"/>
      <c r="D303" s="243"/>
      <c r="E303" s="295"/>
      <c r="F303" s="243"/>
      <c r="G303" s="243"/>
      <c r="H303" s="243"/>
      <c r="I303" s="243"/>
      <c r="J303" s="243"/>
      <c r="K303" s="243"/>
      <c r="L303" s="244"/>
      <c r="M303" s="244"/>
      <c r="N303" s="244"/>
      <c r="O303" s="244"/>
      <c r="P303" s="244"/>
      <c r="Q303" s="244"/>
      <c r="R303" s="244"/>
      <c r="S303" s="16">
        <f>SUM(T303:W303)</f>
        <v>16000</v>
      </c>
      <c r="T303" s="16"/>
      <c r="U303" s="16">
        <v>16000</v>
      </c>
      <c r="V303" s="16"/>
      <c r="W303" s="16"/>
      <c r="X303" s="256">
        <f t="shared" si="406"/>
        <v>0</v>
      </c>
      <c r="Y303" s="16">
        <f>SUM(Z303:AC303)</f>
        <v>16000</v>
      </c>
      <c r="Z303" s="16"/>
      <c r="AA303" s="16">
        <v>16000</v>
      </c>
      <c r="AB303" s="16"/>
      <c r="AC303" s="16"/>
      <c r="AD303" s="341">
        <v>5418</v>
      </c>
      <c r="AE303" s="341"/>
      <c r="AF303" s="341">
        <v>5418</v>
      </c>
      <c r="AG303" s="341"/>
      <c r="AH303" s="341"/>
      <c r="AI303" s="16">
        <f>SUM(AJ303:AM303)</f>
        <v>0</v>
      </c>
      <c r="AJ303" s="16"/>
      <c r="AK303" s="16">
        <v>0</v>
      </c>
      <c r="AL303" s="16"/>
      <c r="AM303" s="16"/>
      <c r="AN303" s="16">
        <f>SUM(AO303:AR303)</f>
        <v>0</v>
      </c>
      <c r="AO303" s="16"/>
      <c r="AP303" s="16">
        <v>0</v>
      </c>
      <c r="AQ303" s="16"/>
      <c r="AR303" s="16"/>
      <c r="AS303" s="243"/>
    </row>
    <row r="304" spans="1:50" ht="30.75" customHeight="1" x14ac:dyDescent="0.25">
      <c r="A304" s="267">
        <v>3</v>
      </c>
      <c r="B304" s="328" t="s">
        <v>829</v>
      </c>
      <c r="C304" s="56"/>
      <c r="D304" s="243"/>
      <c r="E304" s="295"/>
      <c r="F304" s="243"/>
      <c r="G304" s="243"/>
      <c r="H304" s="243"/>
      <c r="I304" s="243"/>
      <c r="J304" s="243"/>
      <c r="K304" s="243"/>
      <c r="L304" s="244"/>
      <c r="M304" s="244"/>
      <c r="N304" s="244"/>
      <c r="O304" s="244"/>
      <c r="P304" s="244"/>
      <c r="Q304" s="244"/>
      <c r="R304" s="244"/>
      <c r="S304" s="16">
        <f>SUM(T304:W304)</f>
        <v>4000</v>
      </c>
      <c r="T304" s="16"/>
      <c r="U304" s="16">
        <v>4000</v>
      </c>
      <c r="V304" s="16"/>
      <c r="W304" s="16"/>
      <c r="X304" s="256">
        <f t="shared" si="406"/>
        <v>0</v>
      </c>
      <c r="Y304" s="16">
        <f>SUM(Z304:AC304)</f>
        <v>4000</v>
      </c>
      <c r="Z304" s="16"/>
      <c r="AA304" s="16">
        <v>4000</v>
      </c>
      <c r="AB304" s="16"/>
      <c r="AC304" s="16"/>
      <c r="AD304" s="341">
        <v>0</v>
      </c>
      <c r="AE304" s="341"/>
      <c r="AF304" s="341">
        <v>0</v>
      </c>
      <c r="AG304" s="341"/>
      <c r="AH304" s="341"/>
      <c r="AI304" s="16">
        <f>SUM(AJ304:AM304)</f>
        <v>0</v>
      </c>
      <c r="AJ304" s="16"/>
      <c r="AK304" s="16">
        <v>0</v>
      </c>
      <c r="AL304" s="16"/>
      <c r="AM304" s="16"/>
      <c r="AN304" s="16">
        <f>SUM(AO304:AR304)</f>
        <v>0</v>
      </c>
      <c r="AO304" s="16"/>
      <c r="AP304" s="16">
        <v>0</v>
      </c>
      <c r="AQ304" s="16"/>
      <c r="AR304" s="16"/>
      <c r="AS304" s="243"/>
    </row>
    <row r="305" spans="1:50" ht="30.75" customHeight="1" x14ac:dyDescent="0.25">
      <c r="A305" s="267">
        <v>4</v>
      </c>
      <c r="B305" s="326" t="s">
        <v>791</v>
      </c>
      <c r="C305" s="56"/>
      <c r="D305" s="243"/>
      <c r="E305" s="295"/>
      <c r="F305" s="243"/>
      <c r="G305" s="243"/>
      <c r="H305" s="243"/>
      <c r="I305" s="243"/>
      <c r="J305" s="243"/>
      <c r="K305" s="243"/>
      <c r="L305" s="244"/>
      <c r="M305" s="244"/>
      <c r="N305" s="244"/>
      <c r="O305" s="244"/>
      <c r="P305" s="244"/>
      <c r="Q305" s="244"/>
      <c r="R305" s="244"/>
      <c r="S305" s="16">
        <f>SUM(T305:W305)</f>
        <v>200</v>
      </c>
      <c r="T305" s="16">
        <v>200</v>
      </c>
      <c r="U305" s="16"/>
      <c r="V305" s="16"/>
      <c r="W305" s="16"/>
      <c r="X305" s="256">
        <f t="shared" si="406"/>
        <v>0</v>
      </c>
      <c r="Y305" s="16">
        <f>SUM(Z305:AC305)</f>
        <v>200</v>
      </c>
      <c r="Z305" s="16">
        <v>200</v>
      </c>
      <c r="AA305" s="16"/>
      <c r="AB305" s="16"/>
      <c r="AC305" s="16"/>
      <c r="AD305" s="341">
        <v>200</v>
      </c>
      <c r="AE305" s="341">
        <v>200</v>
      </c>
      <c r="AF305" s="341"/>
      <c r="AG305" s="341"/>
      <c r="AH305" s="341"/>
      <c r="AI305" s="16">
        <f>SUM(AJ305:AM305)</f>
        <v>200</v>
      </c>
      <c r="AJ305" s="16">
        <v>200</v>
      </c>
      <c r="AK305" s="16"/>
      <c r="AL305" s="16"/>
      <c r="AM305" s="16"/>
      <c r="AN305" s="16">
        <f>SUM(AO305:AR305)</f>
        <v>200</v>
      </c>
      <c r="AO305" s="16">
        <v>200</v>
      </c>
      <c r="AP305" s="16"/>
      <c r="AQ305" s="16"/>
      <c r="AR305" s="16"/>
      <c r="AS305" s="243"/>
    </row>
    <row r="306" spans="1:50" s="325" customFormat="1" ht="37.5" customHeight="1" x14ac:dyDescent="0.25">
      <c r="A306" s="242" t="s">
        <v>840</v>
      </c>
      <c r="B306" s="332" t="s">
        <v>821</v>
      </c>
      <c r="C306" s="242"/>
      <c r="D306" s="242"/>
      <c r="E306" s="323"/>
      <c r="F306" s="243"/>
      <c r="G306" s="243"/>
      <c r="H306" s="242"/>
      <c r="I306" s="242"/>
      <c r="J306" s="242"/>
      <c r="K306" s="242"/>
      <c r="L306" s="244"/>
      <c r="M306" s="244"/>
      <c r="N306" s="244"/>
      <c r="O306" s="244"/>
      <c r="P306" s="244"/>
      <c r="Q306" s="244"/>
      <c r="R306" s="244"/>
      <c r="S306" s="246">
        <f>S308+S309+S310+S311</f>
        <v>47030</v>
      </c>
      <c r="T306" s="246">
        <f>T308+T309+T310+T311</f>
        <v>17330</v>
      </c>
      <c r="U306" s="246">
        <f>U308+U309+U310+U311</f>
        <v>29700</v>
      </c>
      <c r="V306" s="246"/>
      <c r="W306" s="246"/>
      <c r="X306" s="256">
        <f t="shared" si="406"/>
        <v>0</v>
      </c>
      <c r="Y306" s="246">
        <f>Y308+Y309+Y310+Y311</f>
        <v>47030</v>
      </c>
      <c r="Z306" s="246">
        <f>Z308+Z309+Z310+Z311</f>
        <v>17330</v>
      </c>
      <c r="AA306" s="246">
        <f>AA308+AA309+AA310+AA311</f>
        <v>29700</v>
      </c>
      <c r="AB306" s="246"/>
      <c r="AC306" s="246"/>
      <c r="AD306" s="336">
        <v>18933</v>
      </c>
      <c r="AE306" s="336">
        <v>9851</v>
      </c>
      <c r="AF306" s="336">
        <v>9082</v>
      </c>
      <c r="AG306" s="336"/>
      <c r="AH306" s="336"/>
      <c r="AI306" s="246">
        <f>AI308+AI309+AI310+AI311</f>
        <v>12972</v>
      </c>
      <c r="AJ306" s="246">
        <f>AJ308+AJ309+AJ310+AJ311</f>
        <v>9972</v>
      </c>
      <c r="AK306" s="246">
        <f>AK308+AK309+AK310+AK311</f>
        <v>3000</v>
      </c>
      <c r="AL306" s="246"/>
      <c r="AM306" s="246"/>
      <c r="AN306" s="246">
        <f>AN308+AN309+AN310+AN311</f>
        <v>12972</v>
      </c>
      <c r="AO306" s="246">
        <f>AO308+AO309+AO310+AO311</f>
        <v>9972</v>
      </c>
      <c r="AP306" s="246">
        <f>AP308+AP309+AP310+AP311</f>
        <v>3000</v>
      </c>
      <c r="AQ306" s="246"/>
      <c r="AR306" s="246"/>
      <c r="AS306" s="242"/>
      <c r="AT306" s="260"/>
      <c r="AU306" s="324"/>
      <c r="AV306" s="324"/>
      <c r="AW306" s="324"/>
      <c r="AX306" s="324"/>
    </row>
    <row r="307" spans="1:50" s="325" customFormat="1" ht="35.25" customHeight="1" x14ac:dyDescent="0.25">
      <c r="A307" s="242"/>
      <c r="B307" s="339" t="s">
        <v>835</v>
      </c>
      <c r="C307" s="240"/>
      <c r="D307" s="242"/>
      <c r="E307" s="323"/>
      <c r="F307" s="243"/>
      <c r="G307" s="243"/>
      <c r="H307" s="242"/>
      <c r="I307" s="242"/>
      <c r="J307" s="242"/>
      <c r="K307" s="242"/>
      <c r="L307" s="244"/>
      <c r="M307" s="244"/>
      <c r="N307" s="244"/>
      <c r="O307" s="244"/>
      <c r="P307" s="244"/>
      <c r="Q307" s="244"/>
      <c r="R307" s="244"/>
      <c r="S307" s="16"/>
      <c r="T307" s="16"/>
      <c r="U307" s="16"/>
      <c r="V307" s="16"/>
      <c r="W307" s="16"/>
      <c r="X307" s="256">
        <f t="shared" si="406"/>
        <v>0</v>
      </c>
      <c r="Y307" s="16"/>
      <c r="Z307" s="16"/>
      <c r="AA307" s="16"/>
      <c r="AB307" s="16"/>
      <c r="AC307" s="16"/>
      <c r="AD307" s="341"/>
      <c r="AE307" s="341"/>
      <c r="AF307" s="341"/>
      <c r="AG307" s="341"/>
      <c r="AH307" s="341"/>
      <c r="AI307" s="16"/>
      <c r="AJ307" s="16"/>
      <c r="AK307" s="16"/>
      <c r="AL307" s="16"/>
      <c r="AM307" s="16"/>
      <c r="AN307" s="16"/>
      <c r="AO307" s="16"/>
      <c r="AP307" s="16"/>
      <c r="AQ307" s="16"/>
      <c r="AR307" s="16"/>
      <c r="AS307" s="242"/>
      <c r="AT307" s="260"/>
      <c r="AU307" s="324"/>
      <c r="AV307" s="324"/>
      <c r="AW307" s="324"/>
      <c r="AX307" s="324"/>
    </row>
    <row r="308" spans="1:50" s="234" customFormat="1" ht="38.25" customHeight="1" x14ac:dyDescent="0.25">
      <c r="A308" s="343">
        <v>1</v>
      </c>
      <c r="B308" s="344" t="s">
        <v>827</v>
      </c>
      <c r="C308" s="56"/>
      <c r="D308" s="243"/>
      <c r="E308" s="243"/>
      <c r="F308" s="243"/>
      <c r="G308" s="243"/>
      <c r="H308" s="56"/>
      <c r="I308" s="113"/>
      <c r="J308" s="113"/>
      <c r="K308" s="113"/>
      <c r="L308" s="244"/>
      <c r="M308" s="244"/>
      <c r="N308" s="244"/>
      <c r="O308" s="244"/>
      <c r="P308" s="244"/>
      <c r="Q308" s="244"/>
      <c r="R308" s="244"/>
      <c r="S308" s="16">
        <f>SUM(T308:W308)</f>
        <v>16930</v>
      </c>
      <c r="T308" s="16">
        <v>16930</v>
      </c>
      <c r="U308" s="16"/>
      <c r="V308" s="16"/>
      <c r="W308" s="16"/>
      <c r="X308" s="256">
        <f t="shared" si="406"/>
        <v>0</v>
      </c>
      <c r="Y308" s="16">
        <f>SUM(Z308:AC308)</f>
        <v>16930</v>
      </c>
      <c r="Z308" s="16">
        <v>16930</v>
      </c>
      <c r="AA308" s="16"/>
      <c r="AB308" s="16"/>
      <c r="AC308" s="16"/>
      <c r="AD308" s="341">
        <v>9451</v>
      </c>
      <c r="AE308" s="341">
        <v>9451</v>
      </c>
      <c r="AF308" s="341"/>
      <c r="AG308" s="341"/>
      <c r="AH308" s="341"/>
      <c r="AI308" s="16">
        <f>SUM(AJ308:AM308)</f>
        <v>9572</v>
      </c>
      <c r="AJ308" s="16">
        <v>9572</v>
      </c>
      <c r="AK308" s="16"/>
      <c r="AL308" s="16"/>
      <c r="AM308" s="16"/>
      <c r="AN308" s="16">
        <f>SUM(AO308:AR308)</f>
        <v>9572</v>
      </c>
      <c r="AO308" s="16">
        <v>9572</v>
      </c>
      <c r="AP308" s="16"/>
      <c r="AQ308" s="16"/>
      <c r="AR308" s="16"/>
      <c r="AS308" s="243"/>
      <c r="AT308" s="239"/>
      <c r="AU308" s="263"/>
      <c r="AV308" s="263"/>
      <c r="AW308" s="263"/>
      <c r="AX308" s="263"/>
    </row>
    <row r="309" spans="1:50" ht="37.5" customHeight="1" x14ac:dyDescent="0.25">
      <c r="A309" s="267">
        <v>2</v>
      </c>
      <c r="B309" s="328" t="s">
        <v>833</v>
      </c>
      <c r="C309" s="56"/>
      <c r="D309" s="243"/>
      <c r="E309" s="295"/>
      <c r="F309" s="243"/>
      <c r="G309" s="243"/>
      <c r="H309" s="243"/>
      <c r="I309" s="243"/>
      <c r="J309" s="243"/>
      <c r="K309" s="243"/>
      <c r="L309" s="244"/>
      <c r="M309" s="244"/>
      <c r="N309" s="244"/>
      <c r="O309" s="244"/>
      <c r="P309" s="244"/>
      <c r="Q309" s="244"/>
      <c r="R309" s="244"/>
      <c r="S309" s="16">
        <f>SUM(T309:W309)</f>
        <v>23760</v>
      </c>
      <c r="T309" s="16"/>
      <c r="U309" s="16">
        <v>23760</v>
      </c>
      <c r="V309" s="16"/>
      <c r="W309" s="16"/>
      <c r="X309" s="256">
        <f t="shared" si="406"/>
        <v>0</v>
      </c>
      <c r="Y309" s="16">
        <f>SUM(Z309:AC309)</f>
        <v>23760</v>
      </c>
      <c r="Z309" s="16"/>
      <c r="AA309" s="16">
        <v>23760</v>
      </c>
      <c r="AB309" s="16"/>
      <c r="AC309" s="16"/>
      <c r="AD309" s="341">
        <v>9082</v>
      </c>
      <c r="AE309" s="341"/>
      <c r="AF309" s="341">
        <v>9082</v>
      </c>
      <c r="AG309" s="341"/>
      <c r="AH309" s="341"/>
      <c r="AI309" s="16">
        <f>SUM(AJ309:AM309)</f>
        <v>3000</v>
      </c>
      <c r="AJ309" s="16"/>
      <c r="AK309" s="16">
        <v>3000</v>
      </c>
      <c r="AL309" s="16"/>
      <c r="AM309" s="16"/>
      <c r="AN309" s="16">
        <f>SUM(AO309:AR309)</f>
        <v>3000</v>
      </c>
      <c r="AO309" s="16"/>
      <c r="AP309" s="16">
        <v>3000</v>
      </c>
      <c r="AQ309" s="16"/>
      <c r="AR309" s="16"/>
      <c r="AS309" s="243"/>
    </row>
    <row r="310" spans="1:50" ht="30.75" customHeight="1" x14ac:dyDescent="0.25">
      <c r="A310" s="267">
        <v>3</v>
      </c>
      <c r="B310" s="328" t="s">
        <v>829</v>
      </c>
      <c r="C310" s="56"/>
      <c r="D310" s="243"/>
      <c r="E310" s="295"/>
      <c r="F310" s="243"/>
      <c r="G310" s="243"/>
      <c r="H310" s="243"/>
      <c r="I310" s="243"/>
      <c r="J310" s="243"/>
      <c r="K310" s="243"/>
      <c r="L310" s="244"/>
      <c r="M310" s="244"/>
      <c r="N310" s="244"/>
      <c r="O310" s="244"/>
      <c r="P310" s="244"/>
      <c r="Q310" s="244"/>
      <c r="R310" s="244"/>
      <c r="S310" s="16">
        <f>SUM(T310:W310)</f>
        <v>5940</v>
      </c>
      <c r="T310" s="16"/>
      <c r="U310" s="16">
        <v>5940</v>
      </c>
      <c r="V310" s="16"/>
      <c r="W310" s="16"/>
      <c r="X310" s="256">
        <f t="shared" si="406"/>
        <v>0</v>
      </c>
      <c r="Y310" s="16">
        <f>SUM(Z310:AC310)</f>
        <v>5940</v>
      </c>
      <c r="Z310" s="16"/>
      <c r="AA310" s="16">
        <v>5940</v>
      </c>
      <c r="AB310" s="16"/>
      <c r="AC310" s="16"/>
      <c r="AD310" s="341">
        <v>0</v>
      </c>
      <c r="AE310" s="341"/>
      <c r="AF310" s="341">
        <v>0</v>
      </c>
      <c r="AG310" s="341"/>
      <c r="AH310" s="341"/>
      <c r="AI310" s="16">
        <f>SUM(AJ310:AM310)</f>
        <v>0</v>
      </c>
      <c r="AJ310" s="16"/>
      <c r="AK310" s="16">
        <v>0</v>
      </c>
      <c r="AL310" s="16"/>
      <c r="AM310" s="16"/>
      <c r="AN310" s="16">
        <f>SUM(AO310:AR310)</f>
        <v>0</v>
      </c>
      <c r="AO310" s="16"/>
      <c r="AP310" s="16">
        <v>0</v>
      </c>
      <c r="AQ310" s="16"/>
      <c r="AR310" s="16"/>
      <c r="AS310" s="243"/>
    </row>
    <row r="311" spans="1:50" ht="30.75" customHeight="1" x14ac:dyDescent="0.25">
      <c r="A311" s="267">
        <v>4</v>
      </c>
      <c r="B311" s="326" t="s">
        <v>791</v>
      </c>
      <c r="C311" s="56"/>
      <c r="D311" s="243"/>
      <c r="E311" s="295"/>
      <c r="F311" s="243"/>
      <c r="G311" s="243"/>
      <c r="H311" s="243"/>
      <c r="I311" s="243"/>
      <c r="J311" s="243"/>
      <c r="K311" s="243"/>
      <c r="L311" s="244"/>
      <c r="M311" s="244"/>
      <c r="N311" s="244"/>
      <c r="O311" s="244"/>
      <c r="P311" s="244"/>
      <c r="Q311" s="244"/>
      <c r="R311" s="244"/>
      <c r="S311" s="16">
        <f>SUM(T311:W311)</f>
        <v>400</v>
      </c>
      <c r="T311" s="16">
        <v>400</v>
      </c>
      <c r="U311" s="16"/>
      <c r="V311" s="16"/>
      <c r="W311" s="16"/>
      <c r="X311" s="256">
        <f t="shared" si="406"/>
        <v>0</v>
      </c>
      <c r="Y311" s="16">
        <f>SUM(Z311:AC311)</f>
        <v>400</v>
      </c>
      <c r="Z311" s="16">
        <v>400</v>
      </c>
      <c r="AA311" s="16"/>
      <c r="AB311" s="16"/>
      <c r="AC311" s="16"/>
      <c r="AD311" s="341">
        <v>400</v>
      </c>
      <c r="AE311" s="341">
        <v>400</v>
      </c>
      <c r="AF311" s="341"/>
      <c r="AG311" s="341"/>
      <c r="AH311" s="341"/>
      <c r="AI311" s="16">
        <f>SUM(AJ311:AM311)</f>
        <v>400</v>
      </c>
      <c r="AJ311" s="16">
        <v>400</v>
      </c>
      <c r="AK311" s="16"/>
      <c r="AL311" s="16"/>
      <c r="AM311" s="16"/>
      <c r="AN311" s="16">
        <f>SUM(AO311:AR311)</f>
        <v>400</v>
      </c>
      <c r="AO311" s="16">
        <v>400</v>
      </c>
      <c r="AP311" s="16"/>
      <c r="AQ311" s="16"/>
      <c r="AR311" s="16"/>
      <c r="AS311" s="243"/>
    </row>
    <row r="312" spans="1:50" s="325" customFormat="1" ht="38.25" customHeight="1" x14ac:dyDescent="0.25">
      <c r="A312" s="242" t="s">
        <v>841</v>
      </c>
      <c r="B312" s="332" t="s">
        <v>823</v>
      </c>
      <c r="C312" s="242"/>
      <c r="D312" s="242"/>
      <c r="E312" s="323"/>
      <c r="F312" s="243"/>
      <c r="G312" s="243"/>
      <c r="H312" s="242"/>
      <c r="I312" s="242"/>
      <c r="J312" s="242"/>
      <c r="K312" s="242"/>
      <c r="L312" s="244"/>
      <c r="M312" s="244"/>
      <c r="N312" s="244"/>
      <c r="O312" s="244"/>
      <c r="P312" s="244"/>
      <c r="Q312" s="244"/>
      <c r="R312" s="244"/>
      <c r="S312" s="246">
        <f>S314+S315+S316+S317</f>
        <v>67620</v>
      </c>
      <c r="T312" s="246">
        <f>T314+T315+T316+T317</f>
        <v>27620</v>
      </c>
      <c r="U312" s="246">
        <f>U314+U315+U316+U317</f>
        <v>40000</v>
      </c>
      <c r="V312" s="246"/>
      <c r="W312" s="246"/>
      <c r="X312" s="256">
        <f t="shared" si="406"/>
        <v>0</v>
      </c>
      <c r="Y312" s="246">
        <f>Y314+Y315+Y316+Y317</f>
        <v>67620</v>
      </c>
      <c r="Z312" s="246">
        <f>Z314+Z315+Z316+Z317</f>
        <v>27620</v>
      </c>
      <c r="AA312" s="246">
        <f>AA314+AA315+AA316+AA317</f>
        <v>40000</v>
      </c>
      <c r="AB312" s="246"/>
      <c r="AC312" s="246"/>
      <c r="AD312" s="336">
        <v>10102</v>
      </c>
      <c r="AE312" s="336">
        <v>755</v>
      </c>
      <c r="AF312" s="336">
        <v>9347</v>
      </c>
      <c r="AG312" s="336"/>
      <c r="AH312" s="336"/>
      <c r="AI312" s="246">
        <f>AI314+AI315+AI316+AI317</f>
        <v>4568</v>
      </c>
      <c r="AJ312" s="246">
        <f>AJ314+AJ315+AJ316+AJ317</f>
        <v>500</v>
      </c>
      <c r="AK312" s="246">
        <f>AK314+AK315+AK316+AK317</f>
        <v>4068</v>
      </c>
      <c r="AL312" s="246"/>
      <c r="AM312" s="246"/>
      <c r="AN312" s="246">
        <f>AN314+AN315+AN316+AN317</f>
        <v>4568</v>
      </c>
      <c r="AO312" s="246">
        <f>AO314+AO315+AO316+AO317</f>
        <v>500</v>
      </c>
      <c r="AP312" s="246">
        <f>AP314+AP315+AP316+AP317</f>
        <v>4068</v>
      </c>
      <c r="AQ312" s="246"/>
      <c r="AR312" s="246"/>
      <c r="AS312" s="242"/>
      <c r="AT312" s="260"/>
      <c r="AU312" s="324"/>
      <c r="AV312" s="324"/>
      <c r="AW312" s="324"/>
      <c r="AX312" s="324"/>
    </row>
    <row r="313" spans="1:50" s="325" customFormat="1" ht="30" customHeight="1" x14ac:dyDescent="0.25">
      <c r="A313" s="242"/>
      <c r="B313" s="339" t="s">
        <v>835</v>
      </c>
      <c r="C313" s="240"/>
      <c r="D313" s="242"/>
      <c r="E313" s="323"/>
      <c r="F313" s="243"/>
      <c r="G313" s="243"/>
      <c r="H313" s="242"/>
      <c r="I313" s="242"/>
      <c r="J313" s="242"/>
      <c r="K313" s="242"/>
      <c r="L313" s="244"/>
      <c r="M313" s="244"/>
      <c r="N313" s="244"/>
      <c r="O313" s="244"/>
      <c r="P313" s="244"/>
      <c r="Q313" s="244"/>
      <c r="R313" s="244"/>
      <c r="S313" s="16"/>
      <c r="T313" s="16"/>
      <c r="U313" s="16"/>
      <c r="V313" s="16"/>
      <c r="W313" s="16"/>
      <c r="X313" s="256">
        <f t="shared" si="406"/>
        <v>0</v>
      </c>
      <c r="Y313" s="16"/>
      <c r="Z313" s="16"/>
      <c r="AA313" s="16"/>
      <c r="AB313" s="16"/>
      <c r="AC313" s="16"/>
      <c r="AD313" s="341"/>
      <c r="AE313" s="341"/>
      <c r="AF313" s="341"/>
      <c r="AG313" s="341"/>
      <c r="AH313" s="341"/>
      <c r="AI313" s="16"/>
      <c r="AJ313" s="16"/>
      <c r="AK313" s="16"/>
      <c r="AL313" s="16"/>
      <c r="AM313" s="16"/>
      <c r="AN313" s="16"/>
      <c r="AO313" s="16"/>
      <c r="AP313" s="16"/>
      <c r="AQ313" s="16"/>
      <c r="AR313" s="16"/>
      <c r="AS313" s="242"/>
      <c r="AT313" s="260"/>
      <c r="AU313" s="324"/>
      <c r="AV313" s="324"/>
      <c r="AW313" s="324"/>
      <c r="AX313" s="324"/>
    </row>
    <row r="314" spans="1:50" s="234" customFormat="1" ht="44.25" customHeight="1" x14ac:dyDescent="0.25">
      <c r="A314" s="343">
        <v>1</v>
      </c>
      <c r="B314" s="344" t="s">
        <v>827</v>
      </c>
      <c r="C314" s="56"/>
      <c r="D314" s="243"/>
      <c r="E314" s="243"/>
      <c r="F314" s="243"/>
      <c r="G314" s="243"/>
      <c r="H314" s="56"/>
      <c r="I314" s="113"/>
      <c r="J314" s="113"/>
      <c r="K314" s="113"/>
      <c r="L314" s="244"/>
      <c r="M314" s="244"/>
      <c r="N314" s="244"/>
      <c r="O314" s="244"/>
      <c r="P314" s="244"/>
      <c r="Q314" s="244"/>
      <c r="R314" s="244"/>
      <c r="S314" s="16">
        <f>SUM(T314:W314)</f>
        <v>27120</v>
      </c>
      <c r="T314" s="16">
        <v>27120</v>
      </c>
      <c r="U314" s="16"/>
      <c r="V314" s="16"/>
      <c r="W314" s="16"/>
      <c r="X314" s="256">
        <f t="shared" si="406"/>
        <v>0</v>
      </c>
      <c r="Y314" s="16">
        <f>SUM(Z314:AC314)</f>
        <v>27120</v>
      </c>
      <c r="Z314" s="16">
        <v>27120</v>
      </c>
      <c r="AA314" s="16"/>
      <c r="AB314" s="16"/>
      <c r="AC314" s="16"/>
      <c r="AD314" s="341">
        <v>255</v>
      </c>
      <c r="AE314" s="341">
        <v>255</v>
      </c>
      <c r="AF314" s="341"/>
      <c r="AG314" s="341"/>
      <c r="AH314" s="341"/>
      <c r="AI314" s="16">
        <f>SUM(AJ314:AM314)</f>
        <v>0</v>
      </c>
      <c r="AJ314" s="16">
        <v>0</v>
      </c>
      <c r="AK314" s="16"/>
      <c r="AL314" s="16"/>
      <c r="AM314" s="16"/>
      <c r="AN314" s="16">
        <f>SUM(AO314:AR314)</f>
        <v>0</v>
      </c>
      <c r="AO314" s="16">
        <v>0</v>
      </c>
      <c r="AP314" s="16"/>
      <c r="AQ314" s="16"/>
      <c r="AR314" s="16"/>
      <c r="AS314" s="243"/>
      <c r="AT314" s="239"/>
      <c r="AU314" s="263"/>
      <c r="AV314" s="263"/>
      <c r="AW314" s="263"/>
      <c r="AX314" s="263"/>
    </row>
    <row r="315" spans="1:50" ht="40.5" customHeight="1" x14ac:dyDescent="0.25">
      <c r="A315" s="267">
        <v>2</v>
      </c>
      <c r="B315" s="328" t="s">
        <v>833</v>
      </c>
      <c r="C315" s="56"/>
      <c r="D315" s="243"/>
      <c r="E315" s="295"/>
      <c r="F315" s="243"/>
      <c r="G315" s="243"/>
      <c r="H315" s="243"/>
      <c r="I315" s="243"/>
      <c r="J315" s="243"/>
      <c r="K315" s="243"/>
      <c r="L315" s="244"/>
      <c r="M315" s="244"/>
      <c r="N315" s="244"/>
      <c r="O315" s="244"/>
      <c r="P315" s="244"/>
      <c r="Q315" s="244"/>
      <c r="R315" s="244"/>
      <c r="S315" s="16">
        <f>SUM(T315:W315)</f>
        <v>32000</v>
      </c>
      <c r="T315" s="16"/>
      <c r="U315" s="16">
        <v>32000</v>
      </c>
      <c r="V315" s="16"/>
      <c r="W315" s="16"/>
      <c r="X315" s="256">
        <f t="shared" si="406"/>
        <v>0</v>
      </c>
      <c r="Y315" s="16">
        <f>SUM(Z315:AC315)</f>
        <v>32000</v>
      </c>
      <c r="Z315" s="16"/>
      <c r="AA315" s="16">
        <v>32000</v>
      </c>
      <c r="AB315" s="16"/>
      <c r="AC315" s="16"/>
      <c r="AD315" s="341">
        <v>9347</v>
      </c>
      <c r="AE315" s="341"/>
      <c r="AF315" s="341">
        <v>9347</v>
      </c>
      <c r="AG315" s="341"/>
      <c r="AH315" s="341"/>
      <c r="AI315" s="16">
        <f>SUM(AJ315:AM315)</f>
        <v>4068</v>
      </c>
      <c r="AJ315" s="16"/>
      <c r="AK315" s="16">
        <v>4068</v>
      </c>
      <c r="AL315" s="16"/>
      <c r="AM315" s="16"/>
      <c r="AN315" s="16">
        <f>SUM(AO315:AR315)</f>
        <v>4068</v>
      </c>
      <c r="AO315" s="16"/>
      <c r="AP315" s="16">
        <v>4068</v>
      </c>
      <c r="AQ315" s="16"/>
      <c r="AR315" s="16"/>
      <c r="AS315" s="243"/>
    </row>
    <row r="316" spans="1:50" ht="30.75" customHeight="1" x14ac:dyDescent="0.25">
      <c r="A316" s="267">
        <v>3</v>
      </c>
      <c r="B316" s="328" t="s">
        <v>829</v>
      </c>
      <c r="C316" s="56"/>
      <c r="D316" s="243"/>
      <c r="E316" s="295"/>
      <c r="F316" s="243"/>
      <c r="G316" s="243"/>
      <c r="H316" s="243"/>
      <c r="I316" s="243"/>
      <c r="J316" s="243"/>
      <c r="K316" s="243"/>
      <c r="L316" s="244"/>
      <c r="M316" s="244"/>
      <c r="N316" s="244"/>
      <c r="O316" s="244"/>
      <c r="P316" s="244"/>
      <c r="Q316" s="244"/>
      <c r="R316" s="244"/>
      <c r="S316" s="16">
        <f>SUM(T316:W316)</f>
        <v>8000</v>
      </c>
      <c r="T316" s="16"/>
      <c r="U316" s="16">
        <v>8000</v>
      </c>
      <c r="V316" s="16"/>
      <c r="W316" s="16"/>
      <c r="X316" s="256">
        <f t="shared" si="406"/>
        <v>0</v>
      </c>
      <c r="Y316" s="16">
        <f>SUM(Z316:AC316)</f>
        <v>8000</v>
      </c>
      <c r="Z316" s="16"/>
      <c r="AA316" s="16">
        <v>8000</v>
      </c>
      <c r="AB316" s="16"/>
      <c r="AC316" s="16"/>
      <c r="AD316" s="341">
        <v>0</v>
      </c>
      <c r="AE316" s="341"/>
      <c r="AF316" s="341">
        <v>0</v>
      </c>
      <c r="AG316" s="341"/>
      <c r="AH316" s="341"/>
      <c r="AI316" s="16">
        <f>SUM(AJ316:AM316)</f>
        <v>0</v>
      </c>
      <c r="AJ316" s="16"/>
      <c r="AK316" s="16">
        <v>0</v>
      </c>
      <c r="AL316" s="16"/>
      <c r="AM316" s="16"/>
      <c r="AN316" s="16">
        <f>SUM(AO316:AR316)</f>
        <v>0</v>
      </c>
      <c r="AO316" s="16"/>
      <c r="AP316" s="16">
        <v>0</v>
      </c>
      <c r="AQ316" s="16"/>
      <c r="AR316" s="16"/>
      <c r="AS316" s="243"/>
    </row>
    <row r="317" spans="1:50" ht="30.75" customHeight="1" x14ac:dyDescent="0.25">
      <c r="A317" s="267">
        <v>4</v>
      </c>
      <c r="B317" s="326" t="s">
        <v>791</v>
      </c>
      <c r="C317" s="56"/>
      <c r="D317" s="243"/>
      <c r="E317" s="295"/>
      <c r="F317" s="243"/>
      <c r="G317" s="243"/>
      <c r="H317" s="243"/>
      <c r="I317" s="243"/>
      <c r="J317" s="243"/>
      <c r="K317" s="243"/>
      <c r="L317" s="244"/>
      <c r="M317" s="244"/>
      <c r="N317" s="244"/>
      <c r="O317" s="244"/>
      <c r="P317" s="244"/>
      <c r="Q317" s="244"/>
      <c r="R317" s="244"/>
      <c r="S317" s="16">
        <f>SUM(T317:W317)</f>
        <v>500</v>
      </c>
      <c r="T317" s="16">
        <v>500</v>
      </c>
      <c r="U317" s="16"/>
      <c r="V317" s="16"/>
      <c r="W317" s="16"/>
      <c r="X317" s="256">
        <f t="shared" si="406"/>
        <v>0</v>
      </c>
      <c r="Y317" s="16">
        <f>SUM(Z317:AC317)</f>
        <v>500</v>
      </c>
      <c r="Z317" s="16">
        <v>500</v>
      </c>
      <c r="AA317" s="16"/>
      <c r="AB317" s="16"/>
      <c r="AC317" s="16"/>
      <c r="AD317" s="341">
        <v>500</v>
      </c>
      <c r="AE317" s="341">
        <v>500</v>
      </c>
      <c r="AF317" s="341"/>
      <c r="AG317" s="341"/>
      <c r="AH317" s="341"/>
      <c r="AI317" s="16">
        <f>SUM(AJ317:AM317)</f>
        <v>500</v>
      </c>
      <c r="AJ317" s="16">
        <v>500</v>
      </c>
      <c r="AK317" s="16"/>
      <c r="AL317" s="16"/>
      <c r="AM317" s="16"/>
      <c r="AN317" s="16">
        <f>SUM(AO317:AR317)</f>
        <v>500</v>
      </c>
      <c r="AO317" s="16">
        <v>500</v>
      </c>
      <c r="AP317" s="16"/>
      <c r="AQ317" s="16"/>
      <c r="AR317" s="16"/>
      <c r="AS317" s="243"/>
    </row>
    <row r="318" spans="1:50" x14ac:dyDescent="0.25">
      <c r="A318" s="243"/>
      <c r="B318" s="295"/>
      <c r="C318" s="243"/>
      <c r="D318" s="243"/>
      <c r="E318" s="295"/>
      <c r="F318" s="243"/>
      <c r="G318" s="243"/>
      <c r="H318" s="243"/>
      <c r="I318" s="243"/>
      <c r="J318" s="243"/>
      <c r="K318" s="243"/>
      <c r="L318" s="244"/>
      <c r="M318" s="244"/>
      <c r="N318" s="244"/>
      <c r="O318" s="244"/>
      <c r="P318" s="244"/>
      <c r="Q318" s="244"/>
      <c r="R318" s="244"/>
      <c r="S318" s="276"/>
      <c r="T318" s="276"/>
      <c r="U318" s="276"/>
      <c r="V318" s="276"/>
      <c r="W318" s="276"/>
      <c r="X318" s="276"/>
      <c r="Y318" s="276"/>
      <c r="Z318" s="276"/>
      <c r="AA318" s="276"/>
      <c r="AB318" s="276"/>
      <c r="AC318" s="276"/>
      <c r="AD318" s="277"/>
      <c r="AE318" s="276"/>
      <c r="AF318" s="276"/>
      <c r="AG318" s="276"/>
      <c r="AH318" s="276"/>
      <c r="AI318" s="276"/>
      <c r="AJ318" s="276"/>
      <c r="AK318" s="276"/>
      <c r="AL318" s="276"/>
      <c r="AM318" s="276"/>
      <c r="AN318" s="276"/>
      <c r="AO318" s="276"/>
      <c r="AP318" s="276"/>
      <c r="AQ318" s="276"/>
      <c r="AR318" s="276"/>
      <c r="AS318" s="243"/>
    </row>
    <row r="319" spans="1:50" x14ac:dyDescent="0.25">
      <c r="M319" s="234"/>
      <c r="N319" s="234"/>
      <c r="O319" s="234"/>
      <c r="P319" s="234"/>
      <c r="Q319" s="234"/>
      <c r="R319" s="234"/>
      <c r="S319" s="236"/>
      <c r="T319" s="123"/>
      <c r="U319" s="123"/>
      <c r="V319" s="123"/>
      <c r="W319" s="236"/>
      <c r="X319" s="236"/>
      <c r="Y319" s="236"/>
      <c r="Z319" s="123"/>
      <c r="AA319" s="123"/>
      <c r="AB319" s="123"/>
      <c r="AC319" s="236"/>
      <c r="AD319" s="236"/>
      <c r="AE319" s="123"/>
      <c r="AF319" s="123"/>
      <c r="AG319" s="123"/>
      <c r="AH319" s="236"/>
      <c r="AI319" s="236"/>
      <c r="AJ319" s="123"/>
      <c r="AK319" s="123"/>
      <c r="AL319" s="123"/>
      <c r="AM319" s="236"/>
      <c r="AN319" s="236"/>
      <c r="AO319" s="123"/>
      <c r="AP319" s="123"/>
      <c r="AQ319" s="123"/>
      <c r="AR319" s="236"/>
    </row>
    <row r="320" spans="1:50" ht="317.25" hidden="1" customHeight="1" x14ac:dyDescent="0.25">
      <c r="A320" s="378" t="s">
        <v>842</v>
      </c>
      <c r="B320" s="378"/>
      <c r="C320" s="378"/>
      <c r="D320" s="378"/>
      <c r="E320" s="378"/>
      <c r="F320" s="378"/>
      <c r="G320" s="378"/>
      <c r="H320" s="378"/>
      <c r="I320" s="378"/>
      <c r="J320" s="378"/>
      <c r="K320" s="378"/>
      <c r="L320" s="378"/>
      <c r="M320" s="378"/>
      <c r="N320" s="378"/>
      <c r="O320" s="378"/>
      <c r="P320" s="378"/>
      <c r="Q320" s="378"/>
      <c r="R320" s="378"/>
      <c r="S320" s="378"/>
      <c r="T320" s="378"/>
      <c r="U320" s="378"/>
      <c r="V320" s="378"/>
      <c r="W320" s="378"/>
      <c r="X320" s="353"/>
      <c r="Y320" s="353"/>
      <c r="Z320" s="353"/>
      <c r="AA320" s="353"/>
      <c r="AB320" s="353"/>
      <c r="AC320" s="353"/>
      <c r="AD320" s="353"/>
      <c r="AE320" s="353"/>
      <c r="AF320" s="353"/>
      <c r="AG320" s="353"/>
      <c r="AH320" s="353"/>
      <c r="AI320" s="353"/>
      <c r="AJ320" s="353"/>
      <c r="AK320" s="353"/>
      <c r="AL320" s="353"/>
      <c r="AM320" s="353"/>
      <c r="AN320" s="353"/>
      <c r="AO320" s="353"/>
      <c r="AP320" s="353"/>
      <c r="AQ320" s="353"/>
      <c r="AR320" s="353"/>
    </row>
    <row r="321" spans="1:50" s="128" customFormat="1" x14ac:dyDescent="0.25">
      <c r="A321" s="234"/>
      <c r="B321" s="227"/>
      <c r="C321" s="234"/>
      <c r="D321" s="234"/>
      <c r="E321" s="227"/>
      <c r="F321" s="234"/>
      <c r="G321" s="234"/>
      <c r="H321" s="234"/>
      <c r="I321" s="234"/>
      <c r="J321" s="234"/>
      <c r="K321" s="234"/>
      <c r="L321" s="234"/>
      <c r="M321" s="227"/>
      <c r="N321" s="227"/>
      <c r="O321" s="227"/>
      <c r="P321" s="227"/>
      <c r="Q321" s="227"/>
      <c r="R321" s="227"/>
      <c r="S321" s="224"/>
      <c r="T321" s="124"/>
      <c r="U321" s="124"/>
      <c r="V321" s="124"/>
      <c r="W321" s="224"/>
      <c r="X321" s="224"/>
      <c r="Y321" s="224"/>
      <c r="Z321" s="124"/>
      <c r="AA321" s="124"/>
      <c r="AB321" s="124"/>
      <c r="AC321" s="224"/>
      <c r="AD321" s="224"/>
      <c r="AE321" s="124"/>
      <c r="AF321" s="124"/>
      <c r="AG321" s="124"/>
      <c r="AH321" s="224"/>
      <c r="AI321" s="224"/>
      <c r="AJ321" s="124"/>
      <c r="AK321" s="124"/>
      <c r="AL321" s="124"/>
      <c r="AM321" s="224"/>
      <c r="AN321" s="224"/>
      <c r="AO321" s="124"/>
      <c r="AP321" s="124"/>
      <c r="AQ321" s="124"/>
      <c r="AR321" s="224"/>
      <c r="AS321" s="125"/>
      <c r="AT321" s="126"/>
      <c r="AU321" s="127"/>
      <c r="AV321" s="127"/>
      <c r="AW321" s="127"/>
      <c r="AX321" s="127"/>
    </row>
    <row r="322" spans="1:50" s="128" customFormat="1" x14ac:dyDescent="0.25">
      <c r="A322" s="234"/>
      <c r="B322" s="227"/>
      <c r="C322" s="234"/>
      <c r="D322" s="234"/>
      <c r="E322" s="227"/>
      <c r="F322" s="234"/>
      <c r="G322" s="234"/>
      <c r="H322" s="234"/>
      <c r="I322" s="234"/>
      <c r="J322" s="234"/>
      <c r="K322" s="234"/>
      <c r="L322" s="234"/>
      <c r="M322" s="227"/>
      <c r="N322" s="227"/>
      <c r="O322" s="227"/>
      <c r="P322" s="227"/>
      <c r="Q322" s="227"/>
      <c r="R322" s="227"/>
      <c r="S322" s="224"/>
      <c r="T322" s="124"/>
      <c r="U322" s="124"/>
      <c r="V322" s="124"/>
      <c r="W322" s="224"/>
      <c r="X322" s="224"/>
      <c r="Y322" s="224"/>
      <c r="Z322" s="124"/>
      <c r="AA322" s="124"/>
      <c r="AB322" s="124"/>
      <c r="AC322" s="224"/>
      <c r="AD322" s="224"/>
      <c r="AE322" s="124"/>
      <c r="AF322" s="124"/>
      <c r="AG322" s="124"/>
      <c r="AH322" s="224"/>
      <c r="AI322" s="224"/>
      <c r="AJ322" s="124"/>
      <c r="AK322" s="124"/>
      <c r="AL322" s="124"/>
      <c r="AM322" s="224"/>
      <c r="AN322" s="224"/>
      <c r="AO322" s="124"/>
      <c r="AP322" s="124"/>
      <c r="AQ322" s="124"/>
      <c r="AR322" s="224"/>
      <c r="AS322" s="125"/>
      <c r="AT322" s="126"/>
      <c r="AU322" s="127"/>
      <c r="AV322" s="127"/>
      <c r="AW322" s="127"/>
      <c r="AX322" s="127"/>
    </row>
    <row r="323" spans="1:50" s="128" customFormat="1" x14ac:dyDescent="0.25">
      <c r="A323" s="234"/>
      <c r="B323" s="227"/>
      <c r="C323" s="234"/>
      <c r="D323" s="234"/>
      <c r="E323" s="227"/>
      <c r="F323" s="234"/>
      <c r="G323" s="234"/>
      <c r="H323" s="234"/>
      <c r="I323" s="234"/>
      <c r="J323" s="234"/>
      <c r="K323" s="234"/>
      <c r="L323" s="234"/>
      <c r="M323" s="227"/>
      <c r="N323" s="227"/>
      <c r="O323" s="227"/>
      <c r="P323" s="227"/>
      <c r="Q323" s="227"/>
      <c r="R323" s="227"/>
      <c r="S323" s="224"/>
      <c r="T323" s="124"/>
      <c r="U323" s="124"/>
      <c r="V323" s="124"/>
      <c r="W323" s="224"/>
      <c r="X323" s="224"/>
      <c r="Y323" s="224"/>
      <c r="Z323" s="124"/>
      <c r="AA323" s="124"/>
      <c r="AB323" s="124"/>
      <c r="AC323" s="224"/>
      <c r="AD323" s="224"/>
      <c r="AE323" s="124"/>
      <c r="AF323" s="124"/>
      <c r="AG323" s="124"/>
      <c r="AH323" s="224"/>
      <c r="AI323" s="224"/>
      <c r="AJ323" s="124"/>
      <c r="AK323" s="124"/>
      <c r="AL323" s="124"/>
      <c r="AM323" s="224"/>
      <c r="AN323" s="224"/>
      <c r="AO323" s="124"/>
      <c r="AP323" s="124"/>
      <c r="AQ323" s="124"/>
      <c r="AR323" s="224"/>
      <c r="AS323" s="125"/>
      <c r="AT323" s="126"/>
      <c r="AU323" s="127"/>
      <c r="AV323" s="127"/>
      <c r="AW323" s="127"/>
      <c r="AX323" s="127"/>
    </row>
    <row r="324" spans="1:50" s="128" customFormat="1" x14ac:dyDescent="0.25">
      <c r="A324" s="234"/>
      <c r="B324" s="227"/>
      <c r="C324" s="234"/>
      <c r="D324" s="234"/>
      <c r="E324" s="227"/>
      <c r="F324" s="234"/>
      <c r="G324" s="234"/>
      <c r="H324" s="234"/>
      <c r="I324" s="234"/>
      <c r="J324" s="234"/>
      <c r="K324" s="234"/>
      <c r="L324" s="234"/>
      <c r="M324" s="227"/>
      <c r="N324" s="227"/>
      <c r="O324" s="227"/>
      <c r="P324" s="227"/>
      <c r="Q324" s="227"/>
      <c r="R324" s="227"/>
      <c r="S324" s="224"/>
      <c r="T324" s="124"/>
      <c r="U324" s="124"/>
      <c r="V324" s="124"/>
      <c r="W324" s="224"/>
      <c r="X324" s="224"/>
      <c r="Y324" s="224"/>
      <c r="Z324" s="124"/>
      <c r="AA324" s="124"/>
      <c r="AB324" s="124"/>
      <c r="AC324" s="224"/>
      <c r="AD324" s="224"/>
      <c r="AE324" s="124"/>
      <c r="AF324" s="124"/>
      <c r="AG324" s="124"/>
      <c r="AH324" s="224"/>
      <c r="AI324" s="224"/>
      <c r="AJ324" s="124"/>
      <c r="AK324" s="124"/>
      <c r="AL324" s="124"/>
      <c r="AM324" s="224"/>
      <c r="AN324" s="224"/>
      <c r="AO324" s="124"/>
      <c r="AP324" s="124"/>
      <c r="AQ324" s="124"/>
      <c r="AR324" s="224"/>
      <c r="AS324" s="125"/>
      <c r="AT324" s="126"/>
      <c r="AU324" s="127"/>
      <c r="AV324" s="127"/>
      <c r="AW324" s="127"/>
      <c r="AX324" s="127"/>
    </row>
  </sheetData>
  <mergeCells count="70">
    <mergeCell ref="AI13:AM13"/>
    <mergeCell ref="AI14:AI15"/>
    <mergeCell ref="AJ14:AJ15"/>
    <mergeCell ref="AK14:AK15"/>
    <mergeCell ref="AL14:AL15"/>
    <mergeCell ref="AM14:AM15"/>
    <mergeCell ref="AN13:AR13"/>
    <mergeCell ref="AN14:AN15"/>
    <mergeCell ref="AO14:AO15"/>
    <mergeCell ref="AP14:AP15"/>
    <mergeCell ref="AQ14:AQ15"/>
    <mergeCell ref="AR14:AR15"/>
    <mergeCell ref="Z14:Z15"/>
    <mergeCell ref="AA14:AA15"/>
    <mergeCell ref="AB14:AB15"/>
    <mergeCell ref="AC14:AC15"/>
    <mergeCell ref="A6:P6"/>
    <mergeCell ref="A1:P1"/>
    <mergeCell ref="A2:P2"/>
    <mergeCell ref="A3:P3"/>
    <mergeCell ref="A4:P4"/>
    <mergeCell ref="A5:P5"/>
    <mergeCell ref="AT13:AX13"/>
    <mergeCell ref="AU14:AU15"/>
    <mergeCell ref="AV14:AV15"/>
    <mergeCell ref="AW14:AW15"/>
    <mergeCell ref="A175:B175"/>
    <mergeCell ref="M14:M15"/>
    <mergeCell ref="N14:N15"/>
    <mergeCell ref="R14:R15"/>
    <mergeCell ref="S14:S15"/>
    <mergeCell ref="O13:P14"/>
    <mergeCell ref="Q13:Q15"/>
    <mergeCell ref="G13:G15"/>
    <mergeCell ref="H13:H15"/>
    <mergeCell ref="I13:I15"/>
    <mergeCell ref="J13:J15"/>
    <mergeCell ref="K13:K15"/>
    <mergeCell ref="AX14:AX15"/>
    <mergeCell ref="S13:W13"/>
    <mergeCell ref="AS13:AS15"/>
    <mergeCell ref="A7:AS7"/>
    <mergeCell ref="A263:B263"/>
    <mergeCell ref="T14:T15"/>
    <mergeCell ref="U14:U15"/>
    <mergeCell ref="V14:V15"/>
    <mergeCell ref="W14:W15"/>
    <mergeCell ref="AT14:AT15"/>
    <mergeCell ref="X13:X15"/>
    <mergeCell ref="AD13:AH13"/>
    <mergeCell ref="AD14:AD15"/>
    <mergeCell ref="AE14:AE15"/>
    <mergeCell ref="AF14:AF15"/>
    <mergeCell ref="AG14:AG15"/>
    <mergeCell ref="A320:W320"/>
    <mergeCell ref="A8:AS8"/>
    <mergeCell ref="A9:AS9"/>
    <mergeCell ref="A10:AS10"/>
    <mergeCell ref="A11:AS11"/>
    <mergeCell ref="A13:A15"/>
    <mergeCell ref="B13:B15"/>
    <mergeCell ref="C13:C15"/>
    <mergeCell ref="D13:D15"/>
    <mergeCell ref="E13:E15"/>
    <mergeCell ref="F13:F15"/>
    <mergeCell ref="M13:N13"/>
    <mergeCell ref="AH14:AH15"/>
    <mergeCell ref="L13:L15"/>
    <mergeCell ref="Y13:AC13"/>
    <mergeCell ref="Y14:Y15"/>
  </mergeCells>
  <printOptions horizontalCentered="1"/>
  <pageMargins left="0.19685039370078741" right="0.27559055118110237" top="0.39370078740157483" bottom="0.39370078740157483" header="0.19685039370078741" footer="0.15748031496062992"/>
  <pageSetup paperSize="9" scale="63" fitToHeight="20" orientation="landscape" r:id="rId1"/>
  <rowBreaks count="5" manualBreakCount="5">
    <brk id="37" max="23" man="1"/>
    <brk id="153" max="44" man="1"/>
    <brk id="181" max="23" man="1"/>
    <brk id="204" max="23" man="1"/>
    <brk id="231" max="23" man="1"/>
  </rowBreaks>
  <colBreaks count="1" manualBreakCount="1">
    <brk id="21" min="7" max="316"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E94"/>
  <sheetViews>
    <sheetView topLeftCell="A7" zoomScale="70" zoomScaleNormal="70" workbookViewId="0">
      <pane xSplit="2" ySplit="6" topLeftCell="C83" activePane="bottomRight" state="frozen"/>
      <selection activeCell="A7" sqref="A7"/>
      <selection pane="topRight" activeCell="C7" sqref="C7"/>
      <selection pane="bottomLeft" activeCell="A13" sqref="A13"/>
      <selection pane="bottomRight" activeCell="F85" sqref="F85"/>
    </sheetView>
  </sheetViews>
  <sheetFormatPr defaultRowHeight="15.75" x14ac:dyDescent="0.25"/>
  <cols>
    <col min="1" max="1" width="7.5703125" style="1" customWidth="1"/>
    <col min="2" max="2" width="28.28515625" style="1" customWidth="1"/>
    <col min="3" max="3" width="16.42578125" style="1" customWidth="1"/>
    <col min="4" max="4" width="12" style="1" customWidth="1"/>
    <col min="5" max="5" width="15.140625" style="1" customWidth="1"/>
    <col min="6" max="6" width="12.140625" style="1" customWidth="1"/>
    <col min="7" max="7" width="9.140625" style="1" customWidth="1"/>
    <col min="8" max="8" width="12" style="1" customWidth="1"/>
    <col min="9" max="9" width="15.85546875" style="1" customWidth="1"/>
    <col min="10" max="10" width="12" style="1" customWidth="1"/>
    <col min="11" max="11" width="18.28515625" style="1" customWidth="1"/>
    <col min="12" max="13" width="12.42578125" style="1" customWidth="1"/>
    <col min="14" max="14" width="11" style="1" hidden="1" customWidth="1"/>
    <col min="15" max="16" width="0" style="1" hidden="1" customWidth="1"/>
    <col min="17" max="17" width="11.42578125" style="1" hidden="1" customWidth="1"/>
    <col min="18" max="19" width="9.140625" style="1"/>
    <col min="20" max="20" width="11.42578125" style="1" customWidth="1"/>
    <col min="21" max="22" width="9.140625" style="1"/>
    <col min="23" max="23" width="11.42578125" style="1" customWidth="1"/>
    <col min="24" max="25" width="0" style="1" hidden="1" customWidth="1"/>
    <col min="26" max="26" width="11.42578125" style="1" hidden="1" customWidth="1"/>
    <col min="27" max="28" width="0" style="1" hidden="1" customWidth="1"/>
    <col min="29" max="29" width="11.42578125" style="1" hidden="1" customWidth="1"/>
    <col min="30" max="30" width="18.85546875" style="1" customWidth="1"/>
    <col min="31" max="31" width="9.140625" style="1" customWidth="1"/>
    <col min="32" max="16384" width="9.140625" style="1"/>
  </cols>
  <sheetData>
    <row r="1" spans="1:30" ht="45.75" customHeight="1" x14ac:dyDescent="0.25">
      <c r="A1" s="398" t="s">
        <v>0</v>
      </c>
      <c r="B1" s="398"/>
      <c r="C1" s="398"/>
      <c r="D1" s="398"/>
      <c r="E1" s="398"/>
      <c r="F1" s="398"/>
      <c r="G1" s="398"/>
      <c r="H1" s="398"/>
      <c r="I1" s="398"/>
      <c r="J1" s="398"/>
      <c r="K1" s="398"/>
      <c r="L1" s="398"/>
      <c r="M1" s="398"/>
      <c r="N1" s="398"/>
      <c r="O1" s="398"/>
      <c r="P1" s="398"/>
      <c r="Q1" s="398"/>
      <c r="R1" s="398"/>
      <c r="S1" s="398"/>
      <c r="T1" s="398"/>
      <c r="U1" s="398"/>
      <c r="V1" s="398"/>
      <c r="W1" s="398"/>
      <c r="X1" s="398"/>
      <c r="Y1" s="398"/>
      <c r="Z1" s="398"/>
      <c r="AA1" s="398"/>
      <c r="AB1" s="398"/>
      <c r="AC1" s="398"/>
      <c r="AD1" s="398"/>
    </row>
    <row r="2" spans="1:30" ht="45.75" customHeight="1" x14ac:dyDescent="0.25">
      <c r="A2" s="399" t="s">
        <v>941</v>
      </c>
      <c r="B2" s="398"/>
      <c r="C2" s="398"/>
      <c r="D2" s="398"/>
      <c r="E2" s="398"/>
      <c r="F2" s="398"/>
      <c r="G2" s="398"/>
      <c r="H2" s="398"/>
      <c r="I2" s="398"/>
      <c r="J2" s="398"/>
      <c r="K2" s="398"/>
      <c r="L2" s="398"/>
      <c r="M2" s="398"/>
      <c r="N2" s="398"/>
      <c r="O2" s="398"/>
      <c r="P2" s="398"/>
      <c r="Q2" s="398"/>
      <c r="R2" s="398"/>
      <c r="S2" s="398"/>
      <c r="T2" s="398"/>
      <c r="U2" s="398"/>
      <c r="V2" s="398"/>
      <c r="W2" s="398"/>
      <c r="X2" s="398"/>
      <c r="Y2" s="398"/>
      <c r="Z2" s="398"/>
      <c r="AA2" s="398"/>
      <c r="AB2" s="398"/>
      <c r="AC2" s="398"/>
      <c r="AD2" s="398"/>
    </row>
    <row r="3" spans="1:30" ht="46.5" hidden="1" customHeight="1" x14ac:dyDescent="0.25">
      <c r="A3" s="397" t="s">
        <v>1</v>
      </c>
      <c r="B3" s="397"/>
      <c r="C3" s="397"/>
      <c r="D3" s="397"/>
      <c r="E3" s="397"/>
      <c r="F3" s="397"/>
      <c r="G3" s="397"/>
      <c r="H3" s="397"/>
      <c r="I3" s="397"/>
      <c r="J3" s="397"/>
      <c r="K3" s="397"/>
      <c r="L3" s="397"/>
      <c r="M3" s="397"/>
      <c r="N3" s="397"/>
      <c r="O3" s="397"/>
      <c r="P3" s="397"/>
      <c r="Q3" s="397"/>
      <c r="R3" s="397"/>
      <c r="S3" s="397"/>
      <c r="T3" s="397"/>
      <c r="U3" s="397"/>
      <c r="V3" s="397"/>
      <c r="W3" s="397"/>
      <c r="X3" s="397"/>
      <c r="Y3" s="397"/>
      <c r="Z3" s="397"/>
      <c r="AA3" s="397"/>
      <c r="AB3" s="397"/>
      <c r="AC3" s="397"/>
      <c r="AD3" s="397"/>
    </row>
    <row r="4" spans="1:30" ht="23.25" hidden="1" customHeight="1" x14ac:dyDescent="0.25">
      <c r="A4" s="397" t="s">
        <v>2</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c r="AD4" s="397"/>
    </row>
    <row r="5" spans="1:30" ht="21" customHeight="1" x14ac:dyDescent="0.25">
      <c r="A5" s="397" t="s">
        <v>3</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row>
    <row r="6" spans="1:30" x14ac:dyDescent="0.25">
      <c r="A6" s="396" t="s">
        <v>4</v>
      </c>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396"/>
      <c r="AB6" s="396"/>
      <c r="AC6" s="396"/>
      <c r="AD6" s="396"/>
    </row>
    <row r="7" spans="1:30" ht="15.75" customHeight="1" x14ac:dyDescent="0.25">
      <c r="A7" s="393" t="s">
        <v>5</v>
      </c>
      <c r="B7" s="393" t="s">
        <v>6</v>
      </c>
      <c r="C7" s="393" t="s">
        <v>7</v>
      </c>
      <c r="D7" s="392" t="s">
        <v>11</v>
      </c>
      <c r="E7" s="393" t="s">
        <v>8</v>
      </c>
      <c r="F7" s="393" t="s">
        <v>9</v>
      </c>
      <c r="G7" s="393" t="s">
        <v>10</v>
      </c>
      <c r="H7" s="392" t="s">
        <v>11</v>
      </c>
      <c r="I7" s="393" t="s">
        <v>12</v>
      </c>
      <c r="J7" s="393" t="s">
        <v>13</v>
      </c>
      <c r="K7" s="393" t="s">
        <v>14</v>
      </c>
      <c r="L7" s="393" t="s">
        <v>15</v>
      </c>
      <c r="M7" s="393" t="s">
        <v>16</v>
      </c>
      <c r="N7" s="393" t="s">
        <v>17</v>
      </c>
      <c r="O7" s="393" t="s">
        <v>18</v>
      </c>
      <c r="P7" s="393"/>
      <c r="Q7" s="393"/>
      <c r="R7" s="393" t="s">
        <v>1212</v>
      </c>
      <c r="S7" s="393"/>
      <c r="T7" s="393"/>
      <c r="U7" s="393" t="s">
        <v>1235</v>
      </c>
      <c r="V7" s="393"/>
      <c r="W7" s="393"/>
      <c r="X7" s="393" t="s">
        <v>1168</v>
      </c>
      <c r="Y7" s="393"/>
      <c r="Z7" s="393"/>
      <c r="AA7" s="393" t="s">
        <v>1169</v>
      </c>
      <c r="AB7" s="393"/>
      <c r="AC7" s="393"/>
      <c r="AD7" s="393" t="s">
        <v>20</v>
      </c>
    </row>
    <row r="8" spans="1:30" ht="15" customHeight="1" x14ac:dyDescent="0.25">
      <c r="A8" s="393"/>
      <c r="B8" s="393"/>
      <c r="C8" s="393"/>
      <c r="D8" s="392"/>
      <c r="E8" s="393"/>
      <c r="F8" s="393"/>
      <c r="G8" s="393"/>
      <c r="H8" s="392"/>
      <c r="I8" s="393"/>
      <c r="J8" s="393"/>
      <c r="K8" s="393"/>
      <c r="L8" s="393"/>
      <c r="M8" s="393"/>
      <c r="N8" s="393"/>
      <c r="O8" s="393"/>
      <c r="P8" s="393"/>
      <c r="Q8" s="393"/>
      <c r="R8" s="393"/>
      <c r="S8" s="393"/>
      <c r="T8" s="393"/>
      <c r="U8" s="393"/>
      <c r="V8" s="393"/>
      <c r="W8" s="393"/>
      <c r="X8" s="393"/>
      <c r="Y8" s="393"/>
      <c r="Z8" s="393"/>
      <c r="AA8" s="393"/>
      <c r="AB8" s="393"/>
      <c r="AC8" s="393"/>
      <c r="AD8" s="393"/>
    </row>
    <row r="9" spans="1:30" ht="15.75" customHeight="1" x14ac:dyDescent="0.25">
      <c r="A9" s="393"/>
      <c r="B9" s="393"/>
      <c r="C9" s="393"/>
      <c r="D9" s="392"/>
      <c r="E9" s="393"/>
      <c r="F9" s="393"/>
      <c r="G9" s="393"/>
      <c r="H9" s="392"/>
      <c r="I9" s="393"/>
      <c r="J9" s="393"/>
      <c r="K9" s="393"/>
      <c r="L9" s="393"/>
      <c r="M9" s="393"/>
      <c r="N9" s="393"/>
      <c r="O9" s="394" t="s">
        <v>21</v>
      </c>
      <c r="P9" s="395" t="s">
        <v>22</v>
      </c>
      <c r="Q9" s="395"/>
      <c r="R9" s="394" t="s">
        <v>21</v>
      </c>
      <c r="S9" s="395" t="s">
        <v>22</v>
      </c>
      <c r="T9" s="395"/>
      <c r="U9" s="394" t="s">
        <v>21</v>
      </c>
      <c r="V9" s="395" t="s">
        <v>22</v>
      </c>
      <c r="W9" s="395"/>
      <c r="X9" s="394" t="s">
        <v>21</v>
      </c>
      <c r="Y9" s="395" t="s">
        <v>22</v>
      </c>
      <c r="Z9" s="395"/>
      <c r="AA9" s="394" t="s">
        <v>21</v>
      </c>
      <c r="AB9" s="395" t="s">
        <v>22</v>
      </c>
      <c r="AC9" s="395"/>
      <c r="AD9" s="393"/>
    </row>
    <row r="10" spans="1:30" ht="15" customHeight="1" x14ac:dyDescent="0.25">
      <c r="A10" s="393"/>
      <c r="B10" s="393"/>
      <c r="C10" s="393"/>
      <c r="D10" s="392"/>
      <c r="E10" s="393"/>
      <c r="F10" s="393"/>
      <c r="G10" s="393"/>
      <c r="H10" s="392"/>
      <c r="I10" s="393"/>
      <c r="J10" s="393"/>
      <c r="K10" s="393"/>
      <c r="L10" s="393"/>
      <c r="M10" s="393"/>
      <c r="N10" s="393"/>
      <c r="O10" s="394"/>
      <c r="P10" s="393" t="s">
        <v>23</v>
      </c>
      <c r="Q10" s="393" t="s">
        <v>431</v>
      </c>
      <c r="R10" s="394"/>
      <c r="S10" s="393" t="s">
        <v>23</v>
      </c>
      <c r="T10" s="393" t="s">
        <v>431</v>
      </c>
      <c r="U10" s="394"/>
      <c r="V10" s="393" t="s">
        <v>23</v>
      </c>
      <c r="W10" s="393" t="s">
        <v>431</v>
      </c>
      <c r="X10" s="394"/>
      <c r="Y10" s="393" t="s">
        <v>23</v>
      </c>
      <c r="Z10" s="393" t="s">
        <v>431</v>
      </c>
      <c r="AA10" s="394"/>
      <c r="AB10" s="393" t="s">
        <v>23</v>
      </c>
      <c r="AC10" s="393" t="s">
        <v>431</v>
      </c>
      <c r="AD10" s="393"/>
    </row>
    <row r="11" spans="1:30" ht="75.75" customHeight="1" x14ac:dyDescent="0.25">
      <c r="A11" s="393"/>
      <c r="B11" s="393"/>
      <c r="C11" s="393"/>
      <c r="D11" s="392"/>
      <c r="E11" s="393"/>
      <c r="F11" s="393"/>
      <c r="G11" s="393"/>
      <c r="H11" s="392"/>
      <c r="I11" s="393"/>
      <c r="J11" s="393"/>
      <c r="K11" s="393"/>
      <c r="L11" s="393"/>
      <c r="M11" s="393"/>
      <c r="N11" s="393"/>
      <c r="O11" s="394"/>
      <c r="P11" s="393"/>
      <c r="Q11" s="393"/>
      <c r="R11" s="394"/>
      <c r="S11" s="393"/>
      <c r="T11" s="393"/>
      <c r="U11" s="394"/>
      <c r="V11" s="393"/>
      <c r="W11" s="393"/>
      <c r="X11" s="394"/>
      <c r="Y11" s="393"/>
      <c r="Z11" s="393"/>
      <c r="AA11" s="394"/>
      <c r="AB11" s="393"/>
      <c r="AC11" s="393"/>
      <c r="AD11" s="393"/>
    </row>
    <row r="12" spans="1:30" ht="22.5" customHeight="1" x14ac:dyDescent="0.25">
      <c r="A12" s="2"/>
      <c r="B12" s="136" t="s">
        <v>25</v>
      </c>
      <c r="C12" s="2"/>
      <c r="D12" s="2"/>
      <c r="E12" s="2"/>
      <c r="F12" s="2"/>
      <c r="G12" s="2"/>
      <c r="H12" s="2"/>
      <c r="I12" s="2"/>
      <c r="J12" s="2"/>
      <c r="K12" s="2"/>
      <c r="L12" s="3">
        <f t="shared" ref="L12:T12" si="0">L13+L42</f>
        <v>5568793</v>
      </c>
      <c r="M12" s="3">
        <f t="shared" si="0"/>
        <v>2915</v>
      </c>
      <c r="N12" s="3">
        <f t="shared" si="0"/>
        <v>18499</v>
      </c>
      <c r="O12" s="3">
        <f t="shared" ref="O12:Q12" si="1">O13+O42</f>
        <v>20000</v>
      </c>
      <c r="P12" s="3">
        <f t="shared" si="1"/>
        <v>7330</v>
      </c>
      <c r="Q12" s="3">
        <f t="shared" si="1"/>
        <v>12670</v>
      </c>
      <c r="R12" s="3">
        <f t="shared" si="0"/>
        <v>21115</v>
      </c>
      <c r="S12" s="3">
        <f t="shared" si="0"/>
        <v>7330</v>
      </c>
      <c r="T12" s="3">
        <f t="shared" si="0"/>
        <v>13785</v>
      </c>
      <c r="U12" s="3">
        <f t="shared" ref="U12:Z12" si="2">U13+U42</f>
        <v>1841</v>
      </c>
      <c r="V12" s="3">
        <f t="shared" si="2"/>
        <v>1519</v>
      </c>
      <c r="W12" s="3">
        <f t="shared" si="2"/>
        <v>322</v>
      </c>
      <c r="X12" s="3">
        <f t="shared" si="2"/>
        <v>2971</v>
      </c>
      <c r="Y12" s="3">
        <f t="shared" si="2"/>
        <v>2059</v>
      </c>
      <c r="Z12" s="3">
        <f t="shared" si="2"/>
        <v>912</v>
      </c>
      <c r="AA12" s="3">
        <f t="shared" ref="AA12:AC12" si="3">AA13+AA42</f>
        <v>2118</v>
      </c>
      <c r="AB12" s="3">
        <f t="shared" si="3"/>
        <v>1909</v>
      </c>
      <c r="AC12" s="3">
        <f t="shared" si="3"/>
        <v>209</v>
      </c>
      <c r="AD12" s="2"/>
    </row>
    <row r="13" spans="1:30" s="192" customFormat="1" ht="21.75" customHeight="1" x14ac:dyDescent="0.25">
      <c r="A13" s="189"/>
      <c r="B13" s="190" t="s">
        <v>26</v>
      </c>
      <c r="C13" s="189"/>
      <c r="D13" s="189"/>
      <c r="E13" s="189"/>
      <c r="F13" s="189"/>
      <c r="G13" s="189"/>
      <c r="H13" s="189"/>
      <c r="I13" s="189"/>
      <c r="J13" s="189"/>
      <c r="K13" s="189"/>
      <c r="L13" s="191">
        <f t="shared" ref="L13:T13" si="4">L14+L23+L25+L27+L29+L32</f>
        <v>1942296</v>
      </c>
      <c r="M13" s="191">
        <f t="shared" si="4"/>
        <v>2915</v>
      </c>
      <c r="N13" s="191">
        <f t="shared" si="4"/>
        <v>8058</v>
      </c>
      <c r="O13" s="191">
        <f t="shared" ref="O13:Q13" si="5">O14+O23+O25+O27+O29+O32</f>
        <v>8060</v>
      </c>
      <c r="P13" s="191">
        <f t="shared" si="5"/>
        <v>2630</v>
      </c>
      <c r="Q13" s="191">
        <f t="shared" si="5"/>
        <v>5430</v>
      </c>
      <c r="R13" s="191">
        <f t="shared" si="4"/>
        <v>8175</v>
      </c>
      <c r="S13" s="191">
        <f t="shared" si="4"/>
        <v>2630</v>
      </c>
      <c r="T13" s="191">
        <f t="shared" si="4"/>
        <v>5545</v>
      </c>
      <c r="U13" s="191">
        <f t="shared" ref="U13:Z13" si="6">U14+U23+U25+U27+U29+U32</f>
        <v>1471</v>
      </c>
      <c r="V13" s="191">
        <f t="shared" si="6"/>
        <v>1308</v>
      </c>
      <c r="W13" s="191">
        <f t="shared" si="6"/>
        <v>163</v>
      </c>
      <c r="X13" s="191">
        <f t="shared" si="6"/>
        <v>1997</v>
      </c>
      <c r="Y13" s="191">
        <f t="shared" si="6"/>
        <v>1497</v>
      </c>
      <c r="Z13" s="191">
        <f t="shared" si="6"/>
        <v>500</v>
      </c>
      <c r="AA13" s="191">
        <f t="shared" ref="AA13:AC13" si="7">AA14+AA23+AA25+AA27+AA29+AA32</f>
        <v>1547</v>
      </c>
      <c r="AB13" s="191">
        <f t="shared" si="7"/>
        <v>1497</v>
      </c>
      <c r="AC13" s="191">
        <f t="shared" si="7"/>
        <v>50</v>
      </c>
      <c r="AD13" s="189"/>
    </row>
    <row r="14" spans="1:30" s="8" customFormat="1" x14ac:dyDescent="0.25">
      <c r="A14" s="4" t="s">
        <v>27</v>
      </c>
      <c r="B14" s="5" t="s">
        <v>28</v>
      </c>
      <c r="C14" s="4"/>
      <c r="D14" s="4"/>
      <c r="E14" s="4"/>
      <c r="F14" s="4"/>
      <c r="G14" s="4"/>
      <c r="H14" s="4"/>
      <c r="I14" s="4"/>
      <c r="J14" s="4"/>
      <c r="K14" s="4"/>
      <c r="L14" s="6">
        <f>SUM(L15:L22)</f>
        <v>1225850</v>
      </c>
      <c r="M14" s="6">
        <f t="shared" ref="M14:AC14" si="8">SUM(M15:M22)</f>
        <v>1625</v>
      </c>
      <c r="N14" s="6">
        <f t="shared" si="8"/>
        <v>2328</v>
      </c>
      <c r="O14" s="6">
        <f t="shared" si="8"/>
        <v>2330</v>
      </c>
      <c r="P14" s="6">
        <f t="shared" si="8"/>
        <v>2330</v>
      </c>
      <c r="Q14" s="6">
        <f t="shared" si="8"/>
        <v>0</v>
      </c>
      <c r="R14" s="6">
        <f t="shared" si="8"/>
        <v>2445</v>
      </c>
      <c r="S14" s="6">
        <f t="shared" si="8"/>
        <v>2330</v>
      </c>
      <c r="T14" s="6">
        <f t="shared" si="8"/>
        <v>115</v>
      </c>
      <c r="U14" s="6">
        <f t="shared" si="8"/>
        <v>1308</v>
      </c>
      <c r="V14" s="6">
        <f t="shared" si="8"/>
        <v>1308</v>
      </c>
      <c r="W14" s="6">
        <f t="shared" si="8"/>
        <v>0</v>
      </c>
      <c r="X14" s="6">
        <f t="shared" si="8"/>
        <v>1497</v>
      </c>
      <c r="Y14" s="6">
        <f t="shared" si="8"/>
        <v>1497</v>
      </c>
      <c r="Z14" s="6">
        <f t="shared" si="8"/>
        <v>0</v>
      </c>
      <c r="AA14" s="6">
        <f t="shared" si="8"/>
        <v>1497</v>
      </c>
      <c r="AB14" s="6">
        <f t="shared" si="8"/>
        <v>1497</v>
      </c>
      <c r="AC14" s="6">
        <f t="shared" si="8"/>
        <v>0</v>
      </c>
      <c r="AD14" s="7"/>
    </row>
    <row r="15" spans="1:30" ht="47.25" x14ac:dyDescent="0.25">
      <c r="A15" s="9">
        <v>1</v>
      </c>
      <c r="B15" s="10" t="s">
        <v>29</v>
      </c>
      <c r="C15" s="11" t="s">
        <v>30</v>
      </c>
      <c r="D15" s="9" t="s">
        <v>33</v>
      </c>
      <c r="E15" s="12" t="s">
        <v>31</v>
      </c>
      <c r="F15" s="9">
        <v>7004686</v>
      </c>
      <c r="G15" s="13" t="s">
        <v>32</v>
      </c>
      <c r="H15" s="9" t="s">
        <v>33</v>
      </c>
      <c r="I15" s="9" t="s">
        <v>34</v>
      </c>
      <c r="J15" s="9" t="s">
        <v>35</v>
      </c>
      <c r="K15" s="9" t="s">
        <v>36</v>
      </c>
      <c r="L15" s="14">
        <v>85799</v>
      </c>
      <c r="M15" s="14">
        <v>387</v>
      </c>
      <c r="N15" s="14">
        <v>1462</v>
      </c>
      <c r="O15" s="15">
        <f>P15+Q15</f>
        <v>1460</v>
      </c>
      <c r="P15" s="14">
        <v>1460</v>
      </c>
      <c r="Q15" s="16"/>
      <c r="R15" s="15">
        <f>S15+T15</f>
        <v>1460</v>
      </c>
      <c r="S15" s="14">
        <v>1460</v>
      </c>
      <c r="T15" s="16"/>
      <c r="U15" s="15">
        <f>V15+W15</f>
        <v>933</v>
      </c>
      <c r="V15" s="14">
        <v>933</v>
      </c>
      <c r="W15" s="16"/>
      <c r="X15" s="15">
        <f>Y15+Z15</f>
        <v>1097</v>
      </c>
      <c r="Y15" s="14">
        <v>1097</v>
      </c>
      <c r="Z15" s="16"/>
      <c r="AA15" s="15">
        <f>AB15+AC15</f>
        <v>1097</v>
      </c>
      <c r="AB15" s="14">
        <v>1097</v>
      </c>
      <c r="AC15" s="16"/>
      <c r="AD15" s="17"/>
    </row>
    <row r="16" spans="1:30" ht="40.5" customHeight="1" x14ac:dyDescent="0.25">
      <c r="A16" s="13">
        <v>2</v>
      </c>
      <c r="B16" s="10" t="s">
        <v>37</v>
      </c>
      <c r="C16" s="11" t="s">
        <v>30</v>
      </c>
      <c r="D16" s="11" t="s">
        <v>38</v>
      </c>
      <c r="E16" s="12" t="s">
        <v>31</v>
      </c>
      <c r="F16" s="9">
        <v>7004686</v>
      </c>
      <c r="G16" s="13" t="s">
        <v>32</v>
      </c>
      <c r="H16" s="11" t="s">
        <v>38</v>
      </c>
      <c r="I16" s="11" t="s">
        <v>39</v>
      </c>
      <c r="J16" s="11" t="s">
        <v>40</v>
      </c>
      <c r="K16" s="11"/>
      <c r="L16" s="15">
        <v>20000</v>
      </c>
      <c r="M16" s="15">
        <v>920</v>
      </c>
      <c r="N16" s="15">
        <v>300</v>
      </c>
      <c r="O16" s="15">
        <f>P16+Q16</f>
        <v>300</v>
      </c>
      <c r="P16" s="18">
        <v>300</v>
      </c>
      <c r="Q16" s="18"/>
      <c r="R16" s="15">
        <f>S16+T16</f>
        <v>300</v>
      </c>
      <c r="S16" s="18">
        <v>300</v>
      </c>
      <c r="T16" s="18"/>
      <c r="U16" s="15">
        <f>V16+W16</f>
        <v>275</v>
      </c>
      <c r="V16" s="18">
        <v>275</v>
      </c>
      <c r="W16" s="18"/>
      <c r="X16" s="15">
        <f>Y16+Z16</f>
        <v>300</v>
      </c>
      <c r="Y16" s="18">
        <v>300</v>
      </c>
      <c r="Z16" s="18"/>
      <c r="AA16" s="15">
        <f>AB16+AC16</f>
        <v>300</v>
      </c>
      <c r="AB16" s="18">
        <v>300</v>
      </c>
      <c r="AC16" s="18"/>
      <c r="AD16" s="19"/>
    </row>
    <row r="17" spans="1:30" s="24" customFormat="1" ht="63" x14ac:dyDescent="0.25">
      <c r="A17" s="9">
        <v>3</v>
      </c>
      <c r="B17" s="204" t="s">
        <v>41</v>
      </c>
      <c r="C17" s="11" t="s">
        <v>30</v>
      </c>
      <c r="D17" s="11" t="s">
        <v>42</v>
      </c>
      <c r="E17" s="12" t="s">
        <v>31</v>
      </c>
      <c r="F17" s="20">
        <v>7004686</v>
      </c>
      <c r="G17" s="21" t="s">
        <v>32</v>
      </c>
      <c r="H17" s="11" t="s">
        <v>42</v>
      </c>
      <c r="I17" s="22" t="s">
        <v>43</v>
      </c>
      <c r="J17" s="11" t="s">
        <v>44</v>
      </c>
      <c r="K17" s="206" t="s">
        <v>45</v>
      </c>
      <c r="L17" s="23">
        <v>1622</v>
      </c>
      <c r="M17" s="15">
        <v>67</v>
      </c>
      <c r="N17" s="15">
        <v>70</v>
      </c>
      <c r="O17" s="15">
        <f t="shared" ref="O17:O20" si="9">P17+Q17</f>
        <v>70</v>
      </c>
      <c r="P17" s="15">
        <v>70</v>
      </c>
      <c r="Q17" s="15"/>
      <c r="R17" s="15">
        <f t="shared" ref="R17:R28" si="10">S17+T17</f>
        <v>70</v>
      </c>
      <c r="S17" s="15">
        <v>70</v>
      </c>
      <c r="T17" s="15"/>
      <c r="U17" s="15">
        <f t="shared" ref="U17:U22" si="11">V17+W17</f>
        <v>43</v>
      </c>
      <c r="V17" s="15">
        <v>43</v>
      </c>
      <c r="W17" s="15"/>
      <c r="X17" s="15">
        <f t="shared" ref="X17:X22" si="12">Y17+Z17</f>
        <v>43</v>
      </c>
      <c r="Y17" s="15">
        <v>43</v>
      </c>
      <c r="Z17" s="15"/>
      <c r="AA17" s="15">
        <f t="shared" ref="AA17:AA22" si="13">AB17+AC17</f>
        <v>43</v>
      </c>
      <c r="AB17" s="15">
        <v>43</v>
      </c>
      <c r="AC17" s="15"/>
      <c r="AD17" s="9"/>
    </row>
    <row r="18" spans="1:30" s="24" customFormat="1" ht="47.25" x14ac:dyDescent="0.25">
      <c r="A18" s="13">
        <v>4</v>
      </c>
      <c r="B18" s="204" t="s">
        <v>46</v>
      </c>
      <c r="C18" s="11" t="s">
        <v>30</v>
      </c>
      <c r="D18" s="11" t="s">
        <v>42</v>
      </c>
      <c r="E18" s="12" t="s">
        <v>31</v>
      </c>
      <c r="F18" s="20">
        <v>7004686</v>
      </c>
      <c r="G18" s="21" t="s">
        <v>32</v>
      </c>
      <c r="H18" s="11" t="s">
        <v>42</v>
      </c>
      <c r="I18" s="22" t="s">
        <v>47</v>
      </c>
      <c r="J18" s="11" t="s">
        <v>44</v>
      </c>
      <c r="K18" s="206" t="s">
        <v>48</v>
      </c>
      <c r="L18" s="23">
        <v>2339</v>
      </c>
      <c r="M18" s="15">
        <v>92</v>
      </c>
      <c r="N18" s="15">
        <v>96</v>
      </c>
      <c r="O18" s="15">
        <f t="shared" si="9"/>
        <v>100</v>
      </c>
      <c r="P18" s="15">
        <v>100</v>
      </c>
      <c r="Q18" s="15"/>
      <c r="R18" s="15">
        <f t="shared" si="10"/>
        <v>100</v>
      </c>
      <c r="S18" s="205">
        <v>100</v>
      </c>
      <c r="T18" s="15"/>
      <c r="U18" s="15">
        <f t="shared" si="11"/>
        <v>57</v>
      </c>
      <c r="V18" s="15">
        <v>57</v>
      </c>
      <c r="W18" s="15"/>
      <c r="X18" s="15">
        <f t="shared" si="12"/>
        <v>57</v>
      </c>
      <c r="Y18" s="15">
        <v>57</v>
      </c>
      <c r="Z18" s="15"/>
      <c r="AA18" s="15">
        <f t="shared" si="13"/>
        <v>57</v>
      </c>
      <c r="AB18" s="15">
        <v>57</v>
      </c>
      <c r="AC18" s="15"/>
      <c r="AD18" s="9"/>
    </row>
    <row r="19" spans="1:30" ht="47.25" x14ac:dyDescent="0.25">
      <c r="A19" s="9">
        <v>5</v>
      </c>
      <c r="B19" s="10" t="s">
        <v>879</v>
      </c>
      <c r="C19" s="11" t="s">
        <v>49</v>
      </c>
      <c r="D19" s="9" t="s">
        <v>50</v>
      </c>
      <c r="E19" s="12" t="s">
        <v>31</v>
      </c>
      <c r="F19" s="9">
        <v>7900087</v>
      </c>
      <c r="G19" s="13" t="s">
        <v>32</v>
      </c>
      <c r="H19" s="9" t="s">
        <v>50</v>
      </c>
      <c r="I19" s="9" t="s">
        <v>881</v>
      </c>
      <c r="J19" s="9" t="s">
        <v>51</v>
      </c>
      <c r="K19" s="9" t="s">
        <v>882</v>
      </c>
      <c r="L19" s="15">
        <v>481817</v>
      </c>
      <c r="M19" s="15">
        <v>0</v>
      </c>
      <c r="N19" s="15">
        <v>200</v>
      </c>
      <c r="O19" s="15">
        <f t="shared" si="9"/>
        <v>200</v>
      </c>
      <c r="P19" s="15">
        <v>200</v>
      </c>
      <c r="Q19" s="15"/>
      <c r="R19" s="15">
        <f t="shared" si="10"/>
        <v>200</v>
      </c>
      <c r="S19" s="15">
        <v>200</v>
      </c>
      <c r="T19" s="15"/>
      <c r="U19" s="15">
        <f t="shared" si="11"/>
        <v>0</v>
      </c>
      <c r="V19" s="15"/>
      <c r="W19" s="15"/>
      <c r="X19" s="15">
        <f t="shared" si="12"/>
        <v>0</v>
      </c>
      <c r="Y19" s="15"/>
      <c r="Z19" s="15"/>
      <c r="AA19" s="15">
        <f t="shared" si="13"/>
        <v>0</v>
      </c>
      <c r="AB19" s="15"/>
      <c r="AC19" s="15"/>
      <c r="AD19" s="9" t="s">
        <v>52</v>
      </c>
    </row>
    <row r="20" spans="1:30" ht="47.25" x14ac:dyDescent="0.25">
      <c r="A20" s="13">
        <v>6</v>
      </c>
      <c r="B20" s="10" t="s">
        <v>880</v>
      </c>
      <c r="C20" s="11" t="s">
        <v>49</v>
      </c>
      <c r="D20" s="9" t="s">
        <v>38</v>
      </c>
      <c r="E20" s="12" t="s">
        <v>31</v>
      </c>
      <c r="F20" s="9">
        <v>7900086</v>
      </c>
      <c r="G20" s="13" t="s">
        <v>32</v>
      </c>
      <c r="H20" s="9" t="s">
        <v>38</v>
      </c>
      <c r="I20" s="9" t="s">
        <v>881</v>
      </c>
      <c r="J20" s="9" t="s">
        <v>51</v>
      </c>
      <c r="K20" s="9" t="s">
        <v>883</v>
      </c>
      <c r="L20" s="15">
        <v>630540</v>
      </c>
      <c r="M20" s="15">
        <v>0</v>
      </c>
      <c r="N20" s="15">
        <v>200</v>
      </c>
      <c r="O20" s="15">
        <f t="shared" si="9"/>
        <v>200</v>
      </c>
      <c r="P20" s="15">
        <v>200</v>
      </c>
      <c r="Q20" s="15"/>
      <c r="R20" s="15">
        <f t="shared" si="10"/>
        <v>200</v>
      </c>
      <c r="S20" s="15">
        <v>200</v>
      </c>
      <c r="T20" s="15"/>
      <c r="U20" s="15">
        <f t="shared" si="11"/>
        <v>0</v>
      </c>
      <c r="V20" s="15"/>
      <c r="W20" s="15"/>
      <c r="X20" s="15">
        <f t="shared" si="12"/>
        <v>0</v>
      </c>
      <c r="Y20" s="15"/>
      <c r="Z20" s="15"/>
      <c r="AA20" s="15">
        <f t="shared" si="13"/>
        <v>0</v>
      </c>
      <c r="AB20" s="15"/>
      <c r="AC20" s="15"/>
      <c r="AD20" s="9" t="s">
        <v>52</v>
      </c>
    </row>
    <row r="21" spans="1:30" ht="63" x14ac:dyDescent="0.25">
      <c r="A21" s="13">
        <v>7</v>
      </c>
      <c r="B21" s="208" t="s">
        <v>41</v>
      </c>
      <c r="C21" s="11" t="s">
        <v>30</v>
      </c>
      <c r="D21" s="11" t="s">
        <v>42</v>
      </c>
      <c r="E21" s="11" t="s">
        <v>31</v>
      </c>
      <c r="F21" s="9">
        <v>7004686</v>
      </c>
      <c r="G21" s="13" t="s">
        <v>32</v>
      </c>
      <c r="H21" s="11" t="s">
        <v>42</v>
      </c>
      <c r="I21" s="22" t="s">
        <v>43</v>
      </c>
      <c r="J21" s="11" t="s">
        <v>44</v>
      </c>
      <c r="K21" s="207" t="s">
        <v>1213</v>
      </c>
      <c r="L21" s="38">
        <v>1548</v>
      </c>
      <c r="M21" s="38">
        <v>67</v>
      </c>
      <c r="N21" s="15"/>
      <c r="O21" s="15"/>
      <c r="P21" s="15"/>
      <c r="Q21" s="15"/>
      <c r="R21" s="15">
        <f t="shared" si="10"/>
        <v>50</v>
      </c>
      <c r="S21" s="15"/>
      <c r="T21" s="15">
        <v>50</v>
      </c>
      <c r="U21" s="15">
        <f t="shared" si="11"/>
        <v>0</v>
      </c>
      <c r="V21" s="15"/>
      <c r="W21" s="15"/>
      <c r="X21" s="15">
        <f t="shared" si="12"/>
        <v>0</v>
      </c>
      <c r="Y21" s="15"/>
      <c r="Z21" s="15"/>
      <c r="AA21" s="15">
        <f t="shared" si="13"/>
        <v>0</v>
      </c>
      <c r="AB21" s="15"/>
      <c r="AC21" s="15"/>
      <c r="AD21" s="9"/>
    </row>
    <row r="22" spans="1:30" ht="47.25" x14ac:dyDescent="0.25">
      <c r="A22" s="13">
        <v>8</v>
      </c>
      <c r="B22" s="208" t="s">
        <v>46</v>
      </c>
      <c r="C22" s="11" t="s">
        <v>30</v>
      </c>
      <c r="D22" s="11" t="s">
        <v>42</v>
      </c>
      <c r="E22" s="11" t="s">
        <v>31</v>
      </c>
      <c r="F22" s="9">
        <v>7004686</v>
      </c>
      <c r="G22" s="13" t="s">
        <v>32</v>
      </c>
      <c r="H22" s="11" t="s">
        <v>42</v>
      </c>
      <c r="I22" s="22" t="s">
        <v>47</v>
      </c>
      <c r="J22" s="11" t="s">
        <v>44</v>
      </c>
      <c r="K22" s="207" t="s">
        <v>1214</v>
      </c>
      <c r="L22" s="38">
        <v>2185</v>
      </c>
      <c r="M22" s="38">
        <v>92</v>
      </c>
      <c r="N22" s="15"/>
      <c r="O22" s="15"/>
      <c r="P22" s="15"/>
      <c r="Q22" s="15"/>
      <c r="R22" s="15">
        <f t="shared" si="10"/>
        <v>65</v>
      </c>
      <c r="S22" s="15"/>
      <c r="T22" s="15">
        <v>65</v>
      </c>
      <c r="U22" s="15">
        <f t="shared" si="11"/>
        <v>0</v>
      </c>
      <c r="V22" s="15"/>
      <c r="W22" s="15"/>
      <c r="X22" s="15">
        <f t="shared" si="12"/>
        <v>0</v>
      </c>
      <c r="Y22" s="15"/>
      <c r="Z22" s="15"/>
      <c r="AA22" s="15">
        <f t="shared" si="13"/>
        <v>0</v>
      </c>
      <c r="AB22" s="15"/>
      <c r="AC22" s="15"/>
      <c r="AD22" s="9"/>
    </row>
    <row r="23" spans="1:30" s="8" customFormat="1" ht="31.5" x14ac:dyDescent="0.25">
      <c r="A23" s="25" t="s">
        <v>53</v>
      </c>
      <c r="B23" s="5" t="s">
        <v>54</v>
      </c>
      <c r="C23" s="26"/>
      <c r="D23" s="26"/>
      <c r="E23" s="27"/>
      <c r="F23" s="28"/>
      <c r="G23" s="28"/>
      <c r="H23" s="26"/>
      <c r="I23" s="26"/>
      <c r="J23" s="26"/>
      <c r="K23" s="26"/>
      <c r="L23" s="29">
        <f>L24</f>
        <v>9587</v>
      </c>
      <c r="M23" s="29">
        <f t="shared" ref="M23:AC23" si="14">M24</f>
        <v>140</v>
      </c>
      <c r="N23" s="29">
        <f t="shared" si="14"/>
        <v>300</v>
      </c>
      <c r="O23" s="29">
        <f t="shared" si="14"/>
        <v>300</v>
      </c>
      <c r="P23" s="29">
        <f t="shared" si="14"/>
        <v>300</v>
      </c>
      <c r="Q23" s="16">
        <f t="shared" si="14"/>
        <v>0</v>
      </c>
      <c r="R23" s="29">
        <f t="shared" si="14"/>
        <v>300</v>
      </c>
      <c r="S23" s="29">
        <f t="shared" si="14"/>
        <v>300</v>
      </c>
      <c r="T23" s="16">
        <f t="shared" si="14"/>
        <v>0</v>
      </c>
      <c r="U23" s="29">
        <f t="shared" si="14"/>
        <v>0</v>
      </c>
      <c r="V23" s="29">
        <f t="shared" si="14"/>
        <v>0</v>
      </c>
      <c r="W23" s="16">
        <f t="shared" si="14"/>
        <v>0</v>
      </c>
      <c r="X23" s="29">
        <f t="shared" si="14"/>
        <v>0</v>
      </c>
      <c r="Y23" s="29">
        <f t="shared" si="14"/>
        <v>0</v>
      </c>
      <c r="Z23" s="16">
        <f t="shared" si="14"/>
        <v>0</v>
      </c>
      <c r="AA23" s="29">
        <f t="shared" si="14"/>
        <v>0</v>
      </c>
      <c r="AB23" s="29">
        <f t="shared" si="14"/>
        <v>0</v>
      </c>
      <c r="AC23" s="16">
        <f t="shared" si="14"/>
        <v>0</v>
      </c>
      <c r="AD23" s="30"/>
    </row>
    <row r="24" spans="1:30" ht="63" x14ac:dyDescent="0.25">
      <c r="A24" s="13">
        <v>1</v>
      </c>
      <c r="B24" s="10" t="s">
        <v>55</v>
      </c>
      <c r="C24" s="11" t="s">
        <v>56</v>
      </c>
      <c r="D24" s="11" t="s">
        <v>58</v>
      </c>
      <c r="E24" s="12" t="s">
        <v>31</v>
      </c>
      <c r="F24" s="9">
        <v>7004692</v>
      </c>
      <c r="G24" s="13" t="s">
        <v>57</v>
      </c>
      <c r="H24" s="11" t="s">
        <v>58</v>
      </c>
      <c r="I24" s="11" t="s">
        <v>59</v>
      </c>
      <c r="J24" s="11" t="s">
        <v>60</v>
      </c>
      <c r="K24" s="11"/>
      <c r="L24" s="15">
        <v>9587</v>
      </c>
      <c r="M24" s="15">
        <v>140</v>
      </c>
      <c r="N24" s="15">
        <v>300</v>
      </c>
      <c r="O24" s="15">
        <f t="shared" ref="O24" si="15">P24+Q24</f>
        <v>300</v>
      </c>
      <c r="P24" s="18">
        <v>300</v>
      </c>
      <c r="Q24" s="16"/>
      <c r="R24" s="15">
        <f t="shared" si="10"/>
        <v>300</v>
      </c>
      <c r="S24" s="18">
        <v>300</v>
      </c>
      <c r="T24" s="16"/>
      <c r="U24" s="15">
        <f t="shared" ref="U24" si="16">V24+W24</f>
        <v>0</v>
      </c>
      <c r="V24" s="18"/>
      <c r="W24" s="16"/>
      <c r="X24" s="15">
        <f t="shared" ref="X24" si="17">Y24+Z24</f>
        <v>0</v>
      </c>
      <c r="Y24" s="18"/>
      <c r="Z24" s="16"/>
      <c r="AA24" s="15">
        <f t="shared" ref="AA24" si="18">AB24+AC24</f>
        <v>0</v>
      </c>
      <c r="AB24" s="18"/>
      <c r="AC24" s="16"/>
      <c r="AD24" s="19"/>
    </row>
    <row r="25" spans="1:30" s="8" customFormat="1" ht="47.25" x14ac:dyDescent="0.25">
      <c r="A25" s="25" t="s">
        <v>61</v>
      </c>
      <c r="B25" s="5" t="s">
        <v>62</v>
      </c>
      <c r="C25" s="26"/>
      <c r="D25" s="26"/>
      <c r="E25" s="27"/>
      <c r="F25" s="28"/>
      <c r="G25" s="28"/>
      <c r="H25" s="26"/>
      <c r="I25" s="26"/>
      <c r="J25" s="26"/>
      <c r="K25" s="26"/>
      <c r="L25" s="29">
        <f>L26</f>
        <v>4950</v>
      </c>
      <c r="M25" s="16">
        <f t="shared" ref="M25:AC25" si="19">M26</f>
        <v>0</v>
      </c>
      <c r="N25" s="29">
        <f t="shared" si="19"/>
        <v>100</v>
      </c>
      <c r="O25" s="29">
        <f t="shared" si="19"/>
        <v>100</v>
      </c>
      <c r="P25" s="16">
        <f t="shared" si="19"/>
        <v>0</v>
      </c>
      <c r="Q25" s="29">
        <f t="shared" si="19"/>
        <v>100</v>
      </c>
      <c r="R25" s="29">
        <f t="shared" si="19"/>
        <v>100</v>
      </c>
      <c r="S25" s="16">
        <f t="shared" si="19"/>
        <v>0</v>
      </c>
      <c r="T25" s="29">
        <f t="shared" si="19"/>
        <v>100</v>
      </c>
      <c r="U25" s="29">
        <f t="shared" si="19"/>
        <v>0</v>
      </c>
      <c r="V25" s="16">
        <f t="shared" si="19"/>
        <v>0</v>
      </c>
      <c r="W25" s="29">
        <f t="shared" si="19"/>
        <v>0</v>
      </c>
      <c r="X25" s="29">
        <f t="shared" si="19"/>
        <v>0</v>
      </c>
      <c r="Y25" s="16">
        <f t="shared" si="19"/>
        <v>0</v>
      </c>
      <c r="Z25" s="29">
        <f t="shared" si="19"/>
        <v>0</v>
      </c>
      <c r="AA25" s="29">
        <f t="shared" si="19"/>
        <v>0</v>
      </c>
      <c r="AB25" s="16">
        <f t="shared" si="19"/>
        <v>0</v>
      </c>
      <c r="AC25" s="29">
        <f t="shared" si="19"/>
        <v>0</v>
      </c>
      <c r="AD25" s="30"/>
    </row>
    <row r="26" spans="1:30" ht="31.5" x14ac:dyDescent="0.25">
      <c r="A26" s="13">
        <v>1</v>
      </c>
      <c r="B26" s="10" t="s">
        <v>63</v>
      </c>
      <c r="C26" s="11" t="s">
        <v>49</v>
      </c>
      <c r="D26" s="11" t="s">
        <v>65</v>
      </c>
      <c r="E26" s="12" t="s">
        <v>31</v>
      </c>
      <c r="F26" s="9">
        <v>7900085</v>
      </c>
      <c r="G26" s="13" t="s">
        <v>64</v>
      </c>
      <c r="H26" s="11" t="s">
        <v>65</v>
      </c>
      <c r="I26" s="11"/>
      <c r="J26" s="11" t="s">
        <v>60</v>
      </c>
      <c r="K26" s="11"/>
      <c r="L26" s="15">
        <v>4950</v>
      </c>
      <c r="M26" s="16">
        <v>0</v>
      </c>
      <c r="N26" s="15">
        <v>100</v>
      </c>
      <c r="O26" s="15">
        <f t="shared" ref="O26" si="20">P26+Q26</f>
        <v>100</v>
      </c>
      <c r="P26" s="16"/>
      <c r="Q26" s="18">
        <v>100</v>
      </c>
      <c r="R26" s="15">
        <f t="shared" si="10"/>
        <v>100</v>
      </c>
      <c r="S26" s="16"/>
      <c r="T26" s="18">
        <v>100</v>
      </c>
      <c r="U26" s="15">
        <f t="shared" ref="U26" si="21">V26+W26</f>
        <v>0</v>
      </c>
      <c r="V26" s="16"/>
      <c r="W26" s="18"/>
      <c r="X26" s="15">
        <f t="shared" ref="X26" si="22">Y26+Z26</f>
        <v>0</v>
      </c>
      <c r="Y26" s="16"/>
      <c r="Z26" s="18"/>
      <c r="AA26" s="15">
        <f t="shared" ref="AA26" si="23">AB26+AC26</f>
        <v>0</v>
      </c>
      <c r="AB26" s="16"/>
      <c r="AC26" s="18"/>
      <c r="AD26" s="19"/>
    </row>
    <row r="27" spans="1:30" s="8" customFormat="1" ht="16.5" x14ac:dyDescent="0.25">
      <c r="A27" s="25" t="s">
        <v>66</v>
      </c>
      <c r="B27" s="31" t="s">
        <v>67</v>
      </c>
      <c r="C27" s="26"/>
      <c r="D27" s="26"/>
      <c r="E27" s="27"/>
      <c r="F27" s="28"/>
      <c r="G27" s="28"/>
      <c r="H27" s="26"/>
      <c r="I27" s="26"/>
      <c r="J27" s="26"/>
      <c r="K27" s="26"/>
      <c r="L27" s="29">
        <f>L28</f>
        <v>59931</v>
      </c>
      <c r="M27" s="29">
        <f t="shared" ref="M27:AC27" si="24">M28</f>
        <v>600</v>
      </c>
      <c r="N27" s="29">
        <f t="shared" si="24"/>
        <v>200</v>
      </c>
      <c r="O27" s="29">
        <f t="shared" si="24"/>
        <v>200</v>
      </c>
      <c r="P27" s="16">
        <f t="shared" si="24"/>
        <v>0</v>
      </c>
      <c r="Q27" s="29">
        <f t="shared" si="24"/>
        <v>200</v>
      </c>
      <c r="R27" s="29">
        <f t="shared" si="24"/>
        <v>200</v>
      </c>
      <c r="S27" s="16">
        <f t="shared" si="24"/>
        <v>0</v>
      </c>
      <c r="T27" s="29">
        <f t="shared" si="24"/>
        <v>200</v>
      </c>
      <c r="U27" s="29">
        <f t="shared" si="24"/>
        <v>0</v>
      </c>
      <c r="V27" s="16">
        <f t="shared" si="24"/>
        <v>0</v>
      </c>
      <c r="W27" s="29">
        <f t="shared" si="24"/>
        <v>0</v>
      </c>
      <c r="X27" s="29">
        <f t="shared" si="24"/>
        <v>0</v>
      </c>
      <c r="Y27" s="16">
        <f t="shared" si="24"/>
        <v>0</v>
      </c>
      <c r="Z27" s="29">
        <f t="shared" si="24"/>
        <v>0</v>
      </c>
      <c r="AA27" s="29">
        <f t="shared" si="24"/>
        <v>0</v>
      </c>
      <c r="AB27" s="16">
        <f t="shared" si="24"/>
        <v>0</v>
      </c>
      <c r="AC27" s="29">
        <f t="shared" si="24"/>
        <v>0</v>
      </c>
      <c r="AD27" s="30"/>
    </row>
    <row r="28" spans="1:30" ht="63" x14ac:dyDescent="0.25">
      <c r="A28" s="9">
        <v>1</v>
      </c>
      <c r="B28" s="32" t="s">
        <v>68</v>
      </c>
      <c r="C28" s="11" t="s">
        <v>49</v>
      </c>
      <c r="D28" s="9" t="s">
        <v>38</v>
      </c>
      <c r="E28" s="12" t="s">
        <v>31</v>
      </c>
      <c r="F28" s="9">
        <v>7846255</v>
      </c>
      <c r="G28" s="9">
        <v>221</v>
      </c>
      <c r="H28" s="9" t="s">
        <v>38</v>
      </c>
      <c r="I28" s="9" t="s">
        <v>69</v>
      </c>
      <c r="J28" s="9" t="s">
        <v>60</v>
      </c>
      <c r="K28" s="9"/>
      <c r="L28" s="15">
        <v>59931</v>
      </c>
      <c r="M28" s="15">
        <v>600</v>
      </c>
      <c r="N28" s="15">
        <v>200</v>
      </c>
      <c r="O28" s="15">
        <f t="shared" ref="O28" si="25">P28+Q28</f>
        <v>200</v>
      </c>
      <c r="P28" s="16"/>
      <c r="Q28" s="15">
        <v>200</v>
      </c>
      <c r="R28" s="15">
        <f t="shared" si="10"/>
        <v>200</v>
      </c>
      <c r="S28" s="16"/>
      <c r="T28" s="15">
        <v>200</v>
      </c>
      <c r="U28" s="15">
        <f t="shared" ref="U28" si="26">V28+W28</f>
        <v>0</v>
      </c>
      <c r="V28" s="16"/>
      <c r="W28" s="15"/>
      <c r="X28" s="15">
        <f t="shared" ref="X28" si="27">Y28+Z28</f>
        <v>0</v>
      </c>
      <c r="Y28" s="16"/>
      <c r="Z28" s="15"/>
      <c r="AA28" s="15">
        <f t="shared" ref="AA28" si="28">AB28+AC28</f>
        <v>0</v>
      </c>
      <c r="AB28" s="16"/>
      <c r="AC28" s="15"/>
      <c r="AD28" s="17"/>
    </row>
    <row r="29" spans="1:30" ht="16.5" x14ac:dyDescent="0.25">
      <c r="A29" s="33" t="s">
        <v>70</v>
      </c>
      <c r="B29" s="31" t="s">
        <v>71</v>
      </c>
      <c r="C29" s="9"/>
      <c r="D29" s="9"/>
      <c r="E29" s="9"/>
      <c r="F29" s="9"/>
      <c r="G29" s="9"/>
      <c r="H29" s="9"/>
      <c r="I29" s="9"/>
      <c r="J29" s="9"/>
      <c r="K29" s="9"/>
      <c r="L29" s="34">
        <f>L30</f>
        <v>299562</v>
      </c>
      <c r="M29" s="16">
        <f t="shared" ref="M29:AC30" si="29">M30</f>
        <v>0</v>
      </c>
      <c r="N29" s="34">
        <f t="shared" si="29"/>
        <v>2200</v>
      </c>
      <c r="O29" s="34">
        <f t="shared" si="29"/>
        <v>2200</v>
      </c>
      <c r="P29" s="16">
        <f t="shared" si="29"/>
        <v>0</v>
      </c>
      <c r="Q29" s="34">
        <f t="shared" si="29"/>
        <v>2200</v>
      </c>
      <c r="R29" s="34">
        <f t="shared" si="29"/>
        <v>2200</v>
      </c>
      <c r="S29" s="16">
        <f t="shared" si="29"/>
        <v>0</v>
      </c>
      <c r="T29" s="34">
        <f t="shared" si="29"/>
        <v>2200</v>
      </c>
      <c r="U29" s="34">
        <f t="shared" si="29"/>
        <v>0</v>
      </c>
      <c r="V29" s="16">
        <f t="shared" si="29"/>
        <v>0</v>
      </c>
      <c r="W29" s="34">
        <f t="shared" si="29"/>
        <v>0</v>
      </c>
      <c r="X29" s="34">
        <f t="shared" si="29"/>
        <v>0</v>
      </c>
      <c r="Y29" s="16">
        <f t="shared" si="29"/>
        <v>0</v>
      </c>
      <c r="Z29" s="34">
        <f t="shared" si="29"/>
        <v>0</v>
      </c>
      <c r="AA29" s="34">
        <f t="shared" si="29"/>
        <v>0</v>
      </c>
      <c r="AB29" s="16">
        <f t="shared" si="29"/>
        <v>0</v>
      </c>
      <c r="AC29" s="34">
        <f t="shared" si="29"/>
        <v>0</v>
      </c>
      <c r="AD29" s="17"/>
    </row>
    <row r="30" spans="1:30" ht="16.5" x14ac:dyDescent="0.25">
      <c r="A30" s="33" t="s">
        <v>72</v>
      </c>
      <c r="B30" s="31" t="s">
        <v>73</v>
      </c>
      <c r="C30" s="9"/>
      <c r="D30" s="9"/>
      <c r="E30" s="9"/>
      <c r="F30" s="9"/>
      <c r="G30" s="9"/>
      <c r="H30" s="9"/>
      <c r="I30" s="9"/>
      <c r="J30" s="9"/>
      <c r="K30" s="9"/>
      <c r="L30" s="29">
        <f>L31</f>
        <v>299562</v>
      </c>
      <c r="M30" s="16">
        <f t="shared" si="29"/>
        <v>0</v>
      </c>
      <c r="N30" s="29">
        <f t="shared" si="29"/>
        <v>2200</v>
      </c>
      <c r="O30" s="29">
        <f t="shared" si="29"/>
        <v>2200</v>
      </c>
      <c r="P30" s="16">
        <f t="shared" si="29"/>
        <v>0</v>
      </c>
      <c r="Q30" s="29">
        <f t="shared" si="29"/>
        <v>2200</v>
      </c>
      <c r="R30" s="29">
        <f t="shared" si="29"/>
        <v>2200</v>
      </c>
      <c r="S30" s="16">
        <f t="shared" si="29"/>
        <v>0</v>
      </c>
      <c r="T30" s="29">
        <f t="shared" si="29"/>
        <v>2200</v>
      </c>
      <c r="U30" s="29">
        <f t="shared" si="29"/>
        <v>0</v>
      </c>
      <c r="V30" s="16">
        <f t="shared" si="29"/>
        <v>0</v>
      </c>
      <c r="W30" s="29">
        <f t="shared" si="29"/>
        <v>0</v>
      </c>
      <c r="X30" s="29">
        <f t="shared" si="29"/>
        <v>0</v>
      </c>
      <c r="Y30" s="16">
        <f t="shared" si="29"/>
        <v>0</v>
      </c>
      <c r="Z30" s="29">
        <f t="shared" si="29"/>
        <v>0</v>
      </c>
      <c r="AA30" s="29">
        <f t="shared" si="29"/>
        <v>0</v>
      </c>
      <c r="AB30" s="16">
        <f t="shared" si="29"/>
        <v>0</v>
      </c>
      <c r="AC30" s="29">
        <f t="shared" si="29"/>
        <v>0</v>
      </c>
      <c r="AD30" s="17"/>
    </row>
    <row r="31" spans="1:30" ht="63" x14ac:dyDescent="0.25">
      <c r="A31" s="9">
        <v>1</v>
      </c>
      <c r="B31" s="35" t="s">
        <v>74</v>
      </c>
      <c r="C31" s="11" t="s">
        <v>75</v>
      </c>
      <c r="D31" s="9" t="s">
        <v>76</v>
      </c>
      <c r="E31" s="12" t="s">
        <v>31</v>
      </c>
      <c r="F31" s="9"/>
      <c r="G31" s="9">
        <v>262</v>
      </c>
      <c r="H31" s="9" t="s">
        <v>76</v>
      </c>
      <c r="I31" s="9" t="s">
        <v>77</v>
      </c>
      <c r="J31" s="9" t="s">
        <v>51</v>
      </c>
      <c r="K31" s="9" t="s">
        <v>78</v>
      </c>
      <c r="L31" s="15">
        <v>299562</v>
      </c>
      <c r="M31" s="16">
        <v>0</v>
      </c>
      <c r="N31" s="15">
        <v>2200</v>
      </c>
      <c r="O31" s="15">
        <f t="shared" ref="O31" si="30">P31+Q31</f>
        <v>2200</v>
      </c>
      <c r="P31" s="15"/>
      <c r="Q31" s="15">
        <v>2200</v>
      </c>
      <c r="R31" s="15">
        <f t="shared" ref="R31" si="31">S31+T31</f>
        <v>2200</v>
      </c>
      <c r="S31" s="15"/>
      <c r="T31" s="15">
        <v>2200</v>
      </c>
      <c r="U31" s="15">
        <f t="shared" ref="U31" si="32">V31+W31</f>
        <v>0</v>
      </c>
      <c r="V31" s="15"/>
      <c r="W31" s="15"/>
      <c r="X31" s="15">
        <f t="shared" ref="X31" si="33">Y31+Z31</f>
        <v>0</v>
      </c>
      <c r="Y31" s="15"/>
      <c r="Z31" s="15"/>
      <c r="AA31" s="15">
        <f t="shared" ref="AA31" si="34">AB31+AC31</f>
        <v>0</v>
      </c>
      <c r="AB31" s="15"/>
      <c r="AC31" s="15"/>
      <c r="AD31" s="17"/>
    </row>
    <row r="32" spans="1:30" ht="31.5" x14ac:dyDescent="0.25">
      <c r="A32" s="33" t="s">
        <v>79</v>
      </c>
      <c r="B32" s="5" t="s">
        <v>80</v>
      </c>
      <c r="C32" s="9"/>
      <c r="D32" s="9"/>
      <c r="E32" s="9"/>
      <c r="F32" s="9"/>
      <c r="G32" s="9"/>
      <c r="H32" s="9"/>
      <c r="I32" s="9"/>
      <c r="J32" s="9"/>
      <c r="K32" s="9"/>
      <c r="L32" s="34">
        <f t="shared" ref="L32:T32" si="35">L33+L36+L38+L40</f>
        <v>342416</v>
      </c>
      <c r="M32" s="34">
        <f t="shared" si="35"/>
        <v>550</v>
      </c>
      <c r="N32" s="34">
        <f t="shared" si="35"/>
        <v>2930</v>
      </c>
      <c r="O32" s="34">
        <f t="shared" ref="O32:Q32" si="36">O33+O36+O38+O40</f>
        <v>2930</v>
      </c>
      <c r="P32" s="16">
        <f t="shared" si="36"/>
        <v>0</v>
      </c>
      <c r="Q32" s="34">
        <f t="shared" si="36"/>
        <v>2930</v>
      </c>
      <c r="R32" s="34">
        <f t="shared" si="35"/>
        <v>2930</v>
      </c>
      <c r="S32" s="16">
        <f t="shared" si="35"/>
        <v>0</v>
      </c>
      <c r="T32" s="34">
        <f t="shared" si="35"/>
        <v>2930</v>
      </c>
      <c r="U32" s="34">
        <f t="shared" ref="U32:Z32" si="37">U33+U36+U38+U40</f>
        <v>163</v>
      </c>
      <c r="V32" s="16">
        <f t="shared" si="37"/>
        <v>0</v>
      </c>
      <c r="W32" s="34">
        <f t="shared" si="37"/>
        <v>163</v>
      </c>
      <c r="X32" s="34">
        <f t="shared" si="37"/>
        <v>500</v>
      </c>
      <c r="Y32" s="16">
        <f t="shared" si="37"/>
        <v>0</v>
      </c>
      <c r="Z32" s="34">
        <f t="shared" si="37"/>
        <v>500</v>
      </c>
      <c r="AA32" s="34">
        <f t="shared" ref="AA32:AC32" si="38">AA33+AA36+AA38+AA40</f>
        <v>50</v>
      </c>
      <c r="AB32" s="16">
        <f t="shared" si="38"/>
        <v>0</v>
      </c>
      <c r="AC32" s="34">
        <f t="shared" si="38"/>
        <v>50</v>
      </c>
      <c r="AD32" s="17"/>
    </row>
    <row r="33" spans="1:30" ht="63" x14ac:dyDescent="0.25">
      <c r="A33" s="33" t="s">
        <v>72</v>
      </c>
      <c r="B33" s="5" t="s">
        <v>81</v>
      </c>
      <c r="C33" s="9"/>
      <c r="D33" s="9"/>
      <c r="E33" s="9"/>
      <c r="F33" s="9"/>
      <c r="G33" s="9"/>
      <c r="H33" s="9"/>
      <c r="I33" s="9"/>
      <c r="J33" s="9"/>
      <c r="K33" s="9"/>
      <c r="L33" s="29">
        <f t="shared" ref="L33:T33" si="39">SUM(L34:L35)</f>
        <v>246183</v>
      </c>
      <c r="M33" s="29">
        <f t="shared" si="39"/>
        <v>50</v>
      </c>
      <c r="N33" s="29">
        <f t="shared" si="39"/>
        <v>2080</v>
      </c>
      <c r="O33" s="29">
        <f t="shared" ref="O33:Q33" si="40">SUM(O34:O35)</f>
        <v>2080</v>
      </c>
      <c r="P33" s="16">
        <f t="shared" si="40"/>
        <v>0</v>
      </c>
      <c r="Q33" s="29">
        <f t="shared" si="40"/>
        <v>2080</v>
      </c>
      <c r="R33" s="29">
        <f t="shared" si="39"/>
        <v>2080</v>
      </c>
      <c r="S33" s="16">
        <f t="shared" si="39"/>
        <v>0</v>
      </c>
      <c r="T33" s="29">
        <f t="shared" si="39"/>
        <v>2080</v>
      </c>
      <c r="U33" s="29">
        <f t="shared" ref="U33:Z33" si="41">SUM(U34:U35)</f>
        <v>50</v>
      </c>
      <c r="V33" s="16">
        <f t="shared" si="41"/>
        <v>0</v>
      </c>
      <c r="W33" s="29">
        <f t="shared" si="41"/>
        <v>50</v>
      </c>
      <c r="X33" s="29">
        <f t="shared" si="41"/>
        <v>500</v>
      </c>
      <c r="Y33" s="16">
        <f t="shared" si="41"/>
        <v>0</v>
      </c>
      <c r="Z33" s="29">
        <f t="shared" si="41"/>
        <v>500</v>
      </c>
      <c r="AA33" s="29">
        <f t="shared" ref="AA33:AC33" si="42">SUM(AA34:AA35)</f>
        <v>50</v>
      </c>
      <c r="AB33" s="16">
        <f t="shared" si="42"/>
        <v>0</v>
      </c>
      <c r="AC33" s="29">
        <f t="shared" si="42"/>
        <v>50</v>
      </c>
      <c r="AD33" s="17"/>
    </row>
    <row r="34" spans="1:30" ht="63" x14ac:dyDescent="0.25">
      <c r="A34" s="9">
        <v>1</v>
      </c>
      <c r="B34" s="10" t="s">
        <v>923</v>
      </c>
      <c r="C34" s="9" t="s">
        <v>82</v>
      </c>
      <c r="D34" s="9" t="s">
        <v>925</v>
      </c>
      <c r="E34" s="12" t="s">
        <v>31</v>
      </c>
      <c r="F34" s="9"/>
      <c r="G34" s="9">
        <v>283</v>
      </c>
      <c r="H34" s="9" t="s">
        <v>925</v>
      </c>
      <c r="I34" s="9" t="s">
        <v>926</v>
      </c>
      <c r="J34" s="9" t="s">
        <v>44</v>
      </c>
      <c r="K34" s="9" t="s">
        <v>924</v>
      </c>
      <c r="L34" s="15">
        <v>25000</v>
      </c>
      <c r="M34" s="16">
        <v>0</v>
      </c>
      <c r="N34" s="15">
        <v>80</v>
      </c>
      <c r="O34" s="15">
        <f t="shared" ref="O34:O35" si="43">P34+Q34</f>
        <v>80</v>
      </c>
      <c r="P34" s="15"/>
      <c r="Q34" s="15">
        <v>80</v>
      </c>
      <c r="R34" s="15">
        <f t="shared" ref="R34:R35" si="44">S34+T34</f>
        <v>80</v>
      </c>
      <c r="S34" s="15"/>
      <c r="T34" s="15">
        <v>80</v>
      </c>
      <c r="U34" s="15">
        <f t="shared" ref="U34:U35" si="45">V34+W34</f>
        <v>0</v>
      </c>
      <c r="V34" s="15"/>
      <c r="W34" s="15"/>
      <c r="X34" s="15">
        <f t="shared" ref="X34:X35" si="46">Y34+Z34</f>
        <v>0</v>
      </c>
      <c r="Y34" s="15"/>
      <c r="Z34" s="15"/>
      <c r="AA34" s="15">
        <f t="shared" ref="AA34:AA35" si="47">AB34+AC34</f>
        <v>0</v>
      </c>
      <c r="AB34" s="15"/>
      <c r="AC34" s="15"/>
      <c r="AD34" s="17"/>
    </row>
    <row r="35" spans="1:30" ht="47.25" x14ac:dyDescent="0.25">
      <c r="A35" s="9">
        <v>2</v>
      </c>
      <c r="B35" s="36" t="s">
        <v>84</v>
      </c>
      <c r="C35" s="11" t="s">
        <v>85</v>
      </c>
      <c r="D35" s="20" t="s">
        <v>87</v>
      </c>
      <c r="E35" s="11" t="s">
        <v>86</v>
      </c>
      <c r="F35" s="20">
        <v>7911088</v>
      </c>
      <c r="G35" s="20">
        <v>283</v>
      </c>
      <c r="H35" s="20" t="s">
        <v>87</v>
      </c>
      <c r="I35" s="11" t="s">
        <v>88</v>
      </c>
      <c r="J35" s="37" t="s">
        <v>51</v>
      </c>
      <c r="K35" s="37" t="s">
        <v>89</v>
      </c>
      <c r="L35" s="38">
        <v>221183</v>
      </c>
      <c r="M35" s="16">
        <v>50</v>
      </c>
      <c r="N35" s="15">
        <v>2000</v>
      </c>
      <c r="O35" s="15">
        <f t="shared" si="43"/>
        <v>2000</v>
      </c>
      <c r="P35" s="15"/>
      <c r="Q35" s="15">
        <v>2000</v>
      </c>
      <c r="R35" s="15">
        <f t="shared" si="44"/>
        <v>2000</v>
      </c>
      <c r="S35" s="15"/>
      <c r="T35" s="15">
        <v>2000</v>
      </c>
      <c r="U35" s="15">
        <f t="shared" si="45"/>
        <v>50</v>
      </c>
      <c r="V35" s="15"/>
      <c r="W35" s="15">
        <v>50</v>
      </c>
      <c r="X35" s="15">
        <f t="shared" si="46"/>
        <v>500</v>
      </c>
      <c r="Y35" s="15"/>
      <c r="Z35" s="15">
        <v>500</v>
      </c>
      <c r="AA35" s="15">
        <f t="shared" si="47"/>
        <v>50</v>
      </c>
      <c r="AB35" s="15"/>
      <c r="AC35" s="15">
        <v>50</v>
      </c>
      <c r="AD35" s="17"/>
    </row>
    <row r="36" spans="1:30" s="8" customFormat="1" ht="31.5" x14ac:dyDescent="0.25">
      <c r="A36" s="4" t="s">
        <v>90</v>
      </c>
      <c r="B36" s="5" t="s">
        <v>91</v>
      </c>
      <c r="C36" s="28"/>
      <c r="D36" s="28"/>
      <c r="E36" s="28"/>
      <c r="F36" s="28"/>
      <c r="G36" s="28"/>
      <c r="H36" s="28"/>
      <c r="I36" s="28"/>
      <c r="J36" s="28"/>
      <c r="K36" s="28"/>
      <c r="L36" s="29">
        <f>L37</f>
        <v>14200</v>
      </c>
      <c r="M36" s="16">
        <f t="shared" ref="M36:AC36" si="48">M37</f>
        <v>0</v>
      </c>
      <c r="N36" s="29">
        <f t="shared" si="48"/>
        <v>100</v>
      </c>
      <c r="O36" s="29">
        <f t="shared" si="48"/>
        <v>100</v>
      </c>
      <c r="P36" s="16">
        <f t="shared" si="48"/>
        <v>0</v>
      </c>
      <c r="Q36" s="29">
        <f t="shared" si="48"/>
        <v>100</v>
      </c>
      <c r="R36" s="29">
        <f t="shared" si="48"/>
        <v>100</v>
      </c>
      <c r="S36" s="16">
        <f t="shared" si="48"/>
        <v>0</v>
      </c>
      <c r="T36" s="29">
        <f t="shared" si="48"/>
        <v>100</v>
      </c>
      <c r="U36" s="29">
        <f t="shared" si="48"/>
        <v>0</v>
      </c>
      <c r="V36" s="16">
        <f t="shared" si="48"/>
        <v>0</v>
      </c>
      <c r="W36" s="29">
        <f t="shared" si="48"/>
        <v>0</v>
      </c>
      <c r="X36" s="29">
        <f t="shared" si="48"/>
        <v>0</v>
      </c>
      <c r="Y36" s="16">
        <f t="shared" si="48"/>
        <v>0</v>
      </c>
      <c r="Z36" s="29">
        <f t="shared" si="48"/>
        <v>0</v>
      </c>
      <c r="AA36" s="29">
        <f t="shared" si="48"/>
        <v>0</v>
      </c>
      <c r="AB36" s="16">
        <f t="shared" si="48"/>
        <v>0</v>
      </c>
      <c r="AC36" s="29">
        <f t="shared" si="48"/>
        <v>0</v>
      </c>
      <c r="AD36" s="39"/>
    </row>
    <row r="37" spans="1:30" ht="47.25" x14ac:dyDescent="0.25">
      <c r="A37" s="9">
        <v>1</v>
      </c>
      <c r="B37" s="10" t="s">
        <v>92</v>
      </c>
      <c r="C37" s="11" t="s">
        <v>93</v>
      </c>
      <c r="D37" s="9" t="s">
        <v>94</v>
      </c>
      <c r="E37" s="12" t="s">
        <v>31</v>
      </c>
      <c r="F37" s="9"/>
      <c r="G37" s="9">
        <v>283</v>
      </c>
      <c r="H37" s="9" t="s">
        <v>94</v>
      </c>
      <c r="I37" s="9"/>
      <c r="J37" s="9" t="s">
        <v>95</v>
      </c>
      <c r="K37" s="9"/>
      <c r="L37" s="15">
        <v>14200</v>
      </c>
      <c r="M37" s="16">
        <v>0</v>
      </c>
      <c r="N37" s="15">
        <v>100</v>
      </c>
      <c r="O37" s="15">
        <f t="shared" ref="O37" si="49">P37+Q37</f>
        <v>100</v>
      </c>
      <c r="P37" s="16"/>
      <c r="Q37" s="15">
        <v>100</v>
      </c>
      <c r="R37" s="15">
        <f t="shared" ref="R37" si="50">S37+T37</f>
        <v>100</v>
      </c>
      <c r="S37" s="16"/>
      <c r="T37" s="15">
        <v>100</v>
      </c>
      <c r="U37" s="15">
        <f t="shared" ref="U37" si="51">V37+W37</f>
        <v>0</v>
      </c>
      <c r="V37" s="16"/>
      <c r="W37" s="15"/>
      <c r="X37" s="15">
        <f t="shared" ref="X37" si="52">Y37+Z37</f>
        <v>0</v>
      </c>
      <c r="Y37" s="16"/>
      <c r="Z37" s="15"/>
      <c r="AA37" s="15">
        <f t="shared" ref="AA37" si="53">AB37+AC37</f>
        <v>0</v>
      </c>
      <c r="AB37" s="16"/>
      <c r="AC37" s="15"/>
      <c r="AD37" s="9"/>
    </row>
    <row r="38" spans="1:30" ht="31.5" x14ac:dyDescent="0.25">
      <c r="A38" s="33" t="s">
        <v>96</v>
      </c>
      <c r="B38" s="5" t="s">
        <v>97</v>
      </c>
      <c r="C38" s="9"/>
      <c r="D38" s="9"/>
      <c r="E38" s="9"/>
      <c r="F38" s="9"/>
      <c r="G38" s="9"/>
      <c r="H38" s="9"/>
      <c r="I38" s="9"/>
      <c r="J38" s="9"/>
      <c r="K38" s="9"/>
      <c r="L38" s="29">
        <f t="shared" ref="L38:AC38" si="54">SUM(L39:L39)</f>
        <v>59990</v>
      </c>
      <c r="M38" s="29">
        <f t="shared" si="54"/>
        <v>500</v>
      </c>
      <c r="N38" s="29">
        <f t="shared" si="54"/>
        <v>600</v>
      </c>
      <c r="O38" s="29">
        <f t="shared" si="54"/>
        <v>600</v>
      </c>
      <c r="P38" s="16">
        <f t="shared" si="54"/>
        <v>0</v>
      </c>
      <c r="Q38" s="29">
        <f t="shared" si="54"/>
        <v>600</v>
      </c>
      <c r="R38" s="29">
        <f t="shared" si="54"/>
        <v>600</v>
      </c>
      <c r="S38" s="16">
        <f t="shared" si="54"/>
        <v>0</v>
      </c>
      <c r="T38" s="29">
        <f t="shared" si="54"/>
        <v>600</v>
      </c>
      <c r="U38" s="29">
        <f t="shared" si="54"/>
        <v>113</v>
      </c>
      <c r="V38" s="16">
        <f t="shared" si="54"/>
        <v>0</v>
      </c>
      <c r="W38" s="29">
        <f t="shared" si="54"/>
        <v>113</v>
      </c>
      <c r="X38" s="29">
        <f t="shared" si="54"/>
        <v>0</v>
      </c>
      <c r="Y38" s="16">
        <f t="shared" si="54"/>
        <v>0</v>
      </c>
      <c r="Z38" s="29">
        <f t="shared" si="54"/>
        <v>0</v>
      </c>
      <c r="AA38" s="29">
        <f t="shared" si="54"/>
        <v>0</v>
      </c>
      <c r="AB38" s="16">
        <f t="shared" si="54"/>
        <v>0</v>
      </c>
      <c r="AC38" s="29">
        <f t="shared" si="54"/>
        <v>0</v>
      </c>
      <c r="AD38" s="17"/>
    </row>
    <row r="39" spans="1:30" ht="47.25" x14ac:dyDescent="0.25">
      <c r="A39" s="9">
        <v>1</v>
      </c>
      <c r="B39" s="10" t="s">
        <v>98</v>
      </c>
      <c r="C39" s="9"/>
      <c r="D39" s="9"/>
      <c r="E39" s="12"/>
      <c r="F39" s="9"/>
      <c r="G39" s="9">
        <v>311</v>
      </c>
      <c r="H39" s="9"/>
      <c r="I39" s="9"/>
      <c r="J39" s="9" t="s">
        <v>99</v>
      </c>
      <c r="K39" s="37" t="s">
        <v>100</v>
      </c>
      <c r="L39" s="15">
        <v>59990</v>
      </c>
      <c r="M39" s="15">
        <v>500</v>
      </c>
      <c r="N39" s="15">
        <v>600</v>
      </c>
      <c r="O39" s="15">
        <f t="shared" ref="O39" si="55">P39+Q39</f>
        <v>600</v>
      </c>
      <c r="P39" s="16"/>
      <c r="Q39" s="15">
        <v>600</v>
      </c>
      <c r="R39" s="15">
        <f t="shared" ref="R39" si="56">S39+T39</f>
        <v>600</v>
      </c>
      <c r="S39" s="16"/>
      <c r="T39" s="15">
        <v>600</v>
      </c>
      <c r="U39" s="15">
        <f t="shared" ref="U39" si="57">V39+W39</f>
        <v>113</v>
      </c>
      <c r="V39" s="16"/>
      <c r="W39" s="15">
        <v>113</v>
      </c>
      <c r="X39" s="15">
        <f t="shared" ref="X39" si="58">Y39+Z39</f>
        <v>0</v>
      </c>
      <c r="Y39" s="16"/>
      <c r="Z39" s="15"/>
      <c r="AA39" s="15">
        <f t="shared" ref="AA39" si="59">AB39+AC39</f>
        <v>0</v>
      </c>
      <c r="AB39" s="16"/>
      <c r="AC39" s="15"/>
      <c r="AD39" s="17"/>
    </row>
    <row r="40" spans="1:30" ht="31.5" x14ac:dyDescent="0.25">
      <c r="A40" s="4" t="s">
        <v>101</v>
      </c>
      <c r="B40" s="5" t="s">
        <v>102</v>
      </c>
      <c r="C40" s="28"/>
      <c r="D40" s="28"/>
      <c r="E40" s="28"/>
      <c r="F40" s="28"/>
      <c r="G40" s="28"/>
      <c r="H40" s="28"/>
      <c r="I40" s="28"/>
      <c r="J40" s="28"/>
      <c r="K40" s="28"/>
      <c r="L40" s="29">
        <f>L41</f>
        <v>22043</v>
      </c>
      <c r="M40" s="16">
        <f t="shared" ref="M40:AC40" si="60">M41</f>
        <v>0</v>
      </c>
      <c r="N40" s="29">
        <f t="shared" si="60"/>
        <v>150</v>
      </c>
      <c r="O40" s="29">
        <f t="shared" si="60"/>
        <v>150</v>
      </c>
      <c r="P40" s="16">
        <f t="shared" si="60"/>
        <v>0</v>
      </c>
      <c r="Q40" s="29">
        <f t="shared" si="60"/>
        <v>150</v>
      </c>
      <c r="R40" s="29">
        <f t="shared" si="60"/>
        <v>150</v>
      </c>
      <c r="S40" s="16">
        <f t="shared" si="60"/>
        <v>0</v>
      </c>
      <c r="T40" s="29">
        <f t="shared" si="60"/>
        <v>150</v>
      </c>
      <c r="U40" s="29">
        <f t="shared" si="60"/>
        <v>0</v>
      </c>
      <c r="V40" s="16">
        <f t="shared" si="60"/>
        <v>0</v>
      </c>
      <c r="W40" s="29">
        <f t="shared" si="60"/>
        <v>0</v>
      </c>
      <c r="X40" s="29">
        <f t="shared" si="60"/>
        <v>0</v>
      </c>
      <c r="Y40" s="16">
        <f t="shared" si="60"/>
        <v>0</v>
      </c>
      <c r="Z40" s="29">
        <f t="shared" si="60"/>
        <v>0</v>
      </c>
      <c r="AA40" s="29">
        <f t="shared" si="60"/>
        <v>0</v>
      </c>
      <c r="AB40" s="16">
        <f t="shared" si="60"/>
        <v>0</v>
      </c>
      <c r="AC40" s="29">
        <f t="shared" si="60"/>
        <v>0</v>
      </c>
      <c r="AD40" s="39"/>
    </row>
    <row r="41" spans="1:30" ht="78.75" x14ac:dyDescent="0.25">
      <c r="A41" s="9">
        <v>1</v>
      </c>
      <c r="B41" s="40" t="s">
        <v>103</v>
      </c>
      <c r="C41" s="11" t="s">
        <v>104</v>
      </c>
      <c r="D41" s="11" t="s">
        <v>105</v>
      </c>
      <c r="E41" s="12" t="s">
        <v>31</v>
      </c>
      <c r="F41" s="9"/>
      <c r="G41" s="9">
        <v>314</v>
      </c>
      <c r="H41" s="11" t="s">
        <v>105</v>
      </c>
      <c r="I41" s="11" t="s">
        <v>106</v>
      </c>
      <c r="J41" s="11" t="s">
        <v>51</v>
      </c>
      <c r="K41" s="9"/>
      <c r="L41" s="41">
        <v>22043</v>
      </c>
      <c r="M41" s="16">
        <v>0</v>
      </c>
      <c r="N41" s="15">
        <v>150</v>
      </c>
      <c r="O41" s="15">
        <f t="shared" ref="O41" si="61">P41+Q41</f>
        <v>150</v>
      </c>
      <c r="P41" s="15"/>
      <c r="Q41" s="15">
        <v>150</v>
      </c>
      <c r="R41" s="15">
        <f t="shared" ref="R41" si="62">S41+T41</f>
        <v>150</v>
      </c>
      <c r="S41" s="15"/>
      <c r="T41" s="15">
        <v>150</v>
      </c>
      <c r="U41" s="15">
        <f t="shared" ref="U41" si="63">V41+W41</f>
        <v>0</v>
      </c>
      <c r="V41" s="15"/>
      <c r="W41" s="15"/>
      <c r="X41" s="15">
        <f t="shared" ref="X41" si="64">Y41+Z41</f>
        <v>0</v>
      </c>
      <c r="Y41" s="15"/>
      <c r="Z41" s="15"/>
      <c r="AA41" s="15">
        <f t="shared" ref="AA41" si="65">AB41+AC41</f>
        <v>0</v>
      </c>
      <c r="AB41" s="15"/>
      <c r="AC41" s="15"/>
      <c r="AD41" s="17"/>
    </row>
    <row r="42" spans="1:30" s="192" customFormat="1" x14ac:dyDescent="0.25">
      <c r="A42" s="193"/>
      <c r="B42" s="194" t="s">
        <v>107</v>
      </c>
      <c r="C42" s="195"/>
      <c r="D42" s="195"/>
      <c r="E42" s="196"/>
      <c r="F42" s="195"/>
      <c r="G42" s="197"/>
      <c r="H42" s="195"/>
      <c r="I42" s="195"/>
      <c r="J42" s="195"/>
      <c r="K42" s="195"/>
      <c r="L42" s="198">
        <f>L43+L45+L47+L55+L58+L63+L87</f>
        <v>3626497</v>
      </c>
      <c r="M42" s="198">
        <f t="shared" ref="M42:T42" si="66">M43+M45+M47+M55+M58+M63+M87</f>
        <v>0</v>
      </c>
      <c r="N42" s="198">
        <f t="shared" si="66"/>
        <v>10441</v>
      </c>
      <c r="O42" s="198">
        <f t="shared" ref="O42:Q42" si="67">O43+O45+O47+O55+O58+O63+O87</f>
        <v>11940</v>
      </c>
      <c r="P42" s="198">
        <f t="shared" si="67"/>
        <v>4700</v>
      </c>
      <c r="Q42" s="198">
        <f t="shared" si="67"/>
        <v>7240</v>
      </c>
      <c r="R42" s="198">
        <f t="shared" si="66"/>
        <v>12940</v>
      </c>
      <c r="S42" s="198">
        <f t="shared" si="66"/>
        <v>4700</v>
      </c>
      <c r="T42" s="198">
        <f t="shared" si="66"/>
        <v>8240</v>
      </c>
      <c r="U42" s="198">
        <f t="shared" ref="U42:Z42" si="68">U43+U45+U47+U55+U58+U63+U87</f>
        <v>370</v>
      </c>
      <c r="V42" s="198">
        <f t="shared" si="68"/>
        <v>211</v>
      </c>
      <c r="W42" s="198">
        <f t="shared" si="68"/>
        <v>159</v>
      </c>
      <c r="X42" s="198">
        <f t="shared" si="68"/>
        <v>974</v>
      </c>
      <c r="Y42" s="198">
        <f t="shared" si="68"/>
        <v>562</v>
      </c>
      <c r="Z42" s="198">
        <f t="shared" si="68"/>
        <v>412</v>
      </c>
      <c r="AA42" s="198">
        <f t="shared" ref="AA42:AC42" si="69">AA43+AA45+AA47+AA55+AA58+AA63+AA87</f>
        <v>571</v>
      </c>
      <c r="AB42" s="198">
        <f t="shared" si="69"/>
        <v>412</v>
      </c>
      <c r="AC42" s="198">
        <f t="shared" si="69"/>
        <v>159</v>
      </c>
      <c r="AD42" s="193"/>
    </row>
    <row r="43" spans="1:30" s="8" customFormat="1" x14ac:dyDescent="0.25">
      <c r="A43" s="4" t="s">
        <v>27</v>
      </c>
      <c r="B43" s="5" t="s">
        <v>28</v>
      </c>
      <c r="C43" s="4"/>
      <c r="D43" s="4"/>
      <c r="E43" s="4"/>
      <c r="F43" s="4"/>
      <c r="G43" s="4"/>
      <c r="H43" s="4"/>
      <c r="I43" s="4"/>
      <c r="J43" s="4"/>
      <c r="K43" s="4"/>
      <c r="L43" s="6">
        <f>L44</f>
        <v>28106</v>
      </c>
      <c r="M43" s="6">
        <f t="shared" ref="M43:AC43" si="70">M44</f>
        <v>0</v>
      </c>
      <c r="N43" s="6">
        <f t="shared" si="70"/>
        <v>440</v>
      </c>
      <c r="O43" s="6">
        <f t="shared" si="70"/>
        <v>440</v>
      </c>
      <c r="P43" s="6">
        <f t="shared" si="70"/>
        <v>440</v>
      </c>
      <c r="Q43" s="6">
        <f t="shared" si="70"/>
        <v>0</v>
      </c>
      <c r="R43" s="6">
        <f t="shared" si="70"/>
        <v>440</v>
      </c>
      <c r="S43" s="6">
        <f t="shared" si="70"/>
        <v>440</v>
      </c>
      <c r="T43" s="6">
        <f t="shared" si="70"/>
        <v>0</v>
      </c>
      <c r="U43" s="6">
        <f t="shared" si="70"/>
        <v>211</v>
      </c>
      <c r="V43" s="6">
        <f t="shared" si="70"/>
        <v>211</v>
      </c>
      <c r="W43" s="6">
        <f t="shared" si="70"/>
        <v>0</v>
      </c>
      <c r="X43" s="6">
        <f t="shared" si="70"/>
        <v>312</v>
      </c>
      <c r="Y43" s="6">
        <f t="shared" si="70"/>
        <v>312</v>
      </c>
      <c r="Z43" s="6">
        <f t="shared" si="70"/>
        <v>0</v>
      </c>
      <c r="AA43" s="6">
        <f t="shared" si="70"/>
        <v>312</v>
      </c>
      <c r="AB43" s="6">
        <f t="shared" si="70"/>
        <v>312</v>
      </c>
      <c r="AC43" s="6">
        <f t="shared" si="70"/>
        <v>0</v>
      </c>
      <c r="AD43" s="7"/>
    </row>
    <row r="44" spans="1:30" ht="44.25" customHeight="1" x14ac:dyDescent="0.25">
      <c r="A44" s="9">
        <v>1</v>
      </c>
      <c r="B44" s="10" t="s">
        <v>108</v>
      </c>
      <c r="C44" s="11" t="s">
        <v>30</v>
      </c>
      <c r="D44" s="20" t="s">
        <v>87</v>
      </c>
      <c r="E44" s="12" t="s">
        <v>31</v>
      </c>
      <c r="F44" s="9">
        <v>7004686</v>
      </c>
      <c r="G44" s="13" t="s">
        <v>32</v>
      </c>
      <c r="H44" s="20" t="s">
        <v>87</v>
      </c>
      <c r="I44" s="9" t="s">
        <v>847</v>
      </c>
      <c r="J44" s="9" t="s">
        <v>44</v>
      </c>
      <c r="K44" s="9" t="s">
        <v>846</v>
      </c>
      <c r="L44" s="14">
        <v>28106</v>
      </c>
      <c r="M44" s="14"/>
      <c r="N44" s="14">
        <v>440</v>
      </c>
      <c r="O44" s="15">
        <f t="shared" ref="O44" si="71">P44+Q44</f>
        <v>440</v>
      </c>
      <c r="P44" s="14">
        <v>440</v>
      </c>
      <c r="Q44" s="14"/>
      <c r="R44" s="15">
        <f t="shared" ref="R44:R54" si="72">S44+T44</f>
        <v>440</v>
      </c>
      <c r="S44" s="14">
        <v>440</v>
      </c>
      <c r="T44" s="14"/>
      <c r="U44" s="15">
        <f t="shared" ref="U44" si="73">V44+W44</f>
        <v>211</v>
      </c>
      <c r="V44" s="14">
        <v>211</v>
      </c>
      <c r="W44" s="14"/>
      <c r="X44" s="15">
        <f t="shared" ref="X44" si="74">Y44+Z44</f>
        <v>312</v>
      </c>
      <c r="Y44" s="14">
        <v>312</v>
      </c>
      <c r="Z44" s="14"/>
      <c r="AA44" s="15">
        <f t="shared" ref="AA44" si="75">AB44+AC44</f>
        <v>312</v>
      </c>
      <c r="AB44" s="14">
        <v>312</v>
      </c>
      <c r="AC44" s="14"/>
      <c r="AD44" s="17"/>
    </row>
    <row r="45" spans="1:30" s="8" customFormat="1" ht="31.5" x14ac:dyDescent="0.25">
      <c r="A45" s="25" t="s">
        <v>53</v>
      </c>
      <c r="B45" s="5" t="s">
        <v>54</v>
      </c>
      <c r="C45" s="26"/>
      <c r="D45" s="26"/>
      <c r="E45" s="27"/>
      <c r="F45" s="28"/>
      <c r="G45" s="28"/>
      <c r="H45" s="26"/>
      <c r="I45" s="26"/>
      <c r="J45" s="26"/>
      <c r="K45" s="26"/>
      <c r="L45" s="29">
        <f>L46</f>
        <v>38582</v>
      </c>
      <c r="M45" s="29">
        <f t="shared" ref="M45:AC45" si="76">M46</f>
        <v>0</v>
      </c>
      <c r="N45" s="29">
        <f t="shared" si="76"/>
        <v>300</v>
      </c>
      <c r="O45" s="29">
        <f t="shared" si="76"/>
        <v>300</v>
      </c>
      <c r="P45" s="29">
        <f t="shared" si="76"/>
        <v>300</v>
      </c>
      <c r="Q45" s="16">
        <f t="shared" si="76"/>
        <v>0</v>
      </c>
      <c r="R45" s="29">
        <f t="shared" si="76"/>
        <v>300</v>
      </c>
      <c r="S45" s="29">
        <f t="shared" si="76"/>
        <v>300</v>
      </c>
      <c r="T45" s="16">
        <f t="shared" si="76"/>
        <v>0</v>
      </c>
      <c r="U45" s="29">
        <f t="shared" si="76"/>
        <v>0</v>
      </c>
      <c r="V45" s="29">
        <f t="shared" si="76"/>
        <v>0</v>
      </c>
      <c r="W45" s="16">
        <f t="shared" si="76"/>
        <v>0</v>
      </c>
      <c r="X45" s="29">
        <f t="shared" si="76"/>
        <v>0</v>
      </c>
      <c r="Y45" s="29">
        <f t="shared" si="76"/>
        <v>0</v>
      </c>
      <c r="Z45" s="16">
        <f t="shared" si="76"/>
        <v>0</v>
      </c>
      <c r="AA45" s="29">
        <f t="shared" si="76"/>
        <v>0</v>
      </c>
      <c r="AB45" s="29">
        <f t="shared" si="76"/>
        <v>0</v>
      </c>
      <c r="AC45" s="16">
        <f t="shared" si="76"/>
        <v>0</v>
      </c>
      <c r="AD45" s="30"/>
    </row>
    <row r="46" spans="1:30" ht="94.5" x14ac:dyDescent="0.25">
      <c r="A46" s="13">
        <v>1</v>
      </c>
      <c r="B46" s="10" t="s">
        <v>927</v>
      </c>
      <c r="C46" s="11" t="s">
        <v>56</v>
      </c>
      <c r="D46" s="11" t="s">
        <v>928</v>
      </c>
      <c r="E46" s="12" t="s">
        <v>31</v>
      </c>
      <c r="F46" s="9">
        <v>7004692</v>
      </c>
      <c r="G46" s="13" t="s">
        <v>57</v>
      </c>
      <c r="H46" s="11" t="s">
        <v>928</v>
      </c>
      <c r="I46" s="11" t="s">
        <v>929</v>
      </c>
      <c r="J46" s="11" t="s">
        <v>930</v>
      </c>
      <c r="K46" s="9" t="s">
        <v>931</v>
      </c>
      <c r="L46" s="15">
        <v>38582</v>
      </c>
      <c r="M46" s="15"/>
      <c r="N46" s="15">
        <v>300</v>
      </c>
      <c r="O46" s="15">
        <f>P46+Q46</f>
        <v>300</v>
      </c>
      <c r="P46" s="18">
        <v>300</v>
      </c>
      <c r="Q46" s="16"/>
      <c r="R46" s="15">
        <f>S46+T46</f>
        <v>300</v>
      </c>
      <c r="S46" s="18">
        <v>300</v>
      </c>
      <c r="T46" s="16"/>
      <c r="U46" s="15">
        <f>V46+W46</f>
        <v>0</v>
      </c>
      <c r="V46" s="18"/>
      <c r="W46" s="16"/>
      <c r="X46" s="15">
        <f>Y46+Z46</f>
        <v>0</v>
      </c>
      <c r="Y46" s="18"/>
      <c r="Z46" s="16"/>
      <c r="AA46" s="15">
        <f>AB46+AC46</f>
        <v>0</v>
      </c>
      <c r="AB46" s="18"/>
      <c r="AC46" s="16"/>
      <c r="AD46" s="19"/>
    </row>
    <row r="47" spans="1:30" s="8" customFormat="1" ht="47.25" x14ac:dyDescent="0.25">
      <c r="A47" s="4" t="s">
        <v>61</v>
      </c>
      <c r="B47" s="5" t="s">
        <v>62</v>
      </c>
      <c r="C47" s="42"/>
      <c r="D47" s="42"/>
      <c r="E47" s="43"/>
      <c r="F47" s="42"/>
      <c r="G47" s="44"/>
      <c r="H47" s="42"/>
      <c r="I47" s="42"/>
      <c r="J47" s="42"/>
      <c r="K47" s="42"/>
      <c r="L47" s="45">
        <f>SUM(L48:L54)</f>
        <v>57250</v>
      </c>
      <c r="M47" s="16">
        <f t="shared" ref="M47:T47" si="77">SUM(M48:M54)</f>
        <v>0</v>
      </c>
      <c r="N47" s="45">
        <f t="shared" si="77"/>
        <v>700</v>
      </c>
      <c r="O47" s="45">
        <f t="shared" ref="O47:Q47" si="78">SUM(O48:O54)</f>
        <v>700</v>
      </c>
      <c r="P47" s="16">
        <f t="shared" si="78"/>
        <v>0</v>
      </c>
      <c r="Q47" s="45">
        <f t="shared" si="78"/>
        <v>700</v>
      </c>
      <c r="R47" s="45">
        <f t="shared" si="77"/>
        <v>700</v>
      </c>
      <c r="S47" s="16">
        <f t="shared" si="77"/>
        <v>0</v>
      </c>
      <c r="T47" s="45">
        <f t="shared" si="77"/>
        <v>700</v>
      </c>
      <c r="U47" s="45">
        <f t="shared" ref="U47:Z47" si="79">SUM(U48:U54)</f>
        <v>0</v>
      </c>
      <c r="V47" s="16">
        <f t="shared" si="79"/>
        <v>0</v>
      </c>
      <c r="W47" s="45">
        <f t="shared" si="79"/>
        <v>0</v>
      </c>
      <c r="X47" s="45">
        <f t="shared" si="79"/>
        <v>0</v>
      </c>
      <c r="Y47" s="16">
        <f t="shared" si="79"/>
        <v>0</v>
      </c>
      <c r="Z47" s="45">
        <f t="shared" si="79"/>
        <v>0</v>
      </c>
      <c r="AA47" s="45">
        <f t="shared" ref="AA47:AC47" si="80">SUM(AA48:AA54)</f>
        <v>0</v>
      </c>
      <c r="AB47" s="16">
        <f t="shared" si="80"/>
        <v>0</v>
      </c>
      <c r="AC47" s="45">
        <f t="shared" si="80"/>
        <v>0</v>
      </c>
      <c r="AD47" s="4"/>
    </row>
    <row r="48" spans="1:30" ht="31.5" x14ac:dyDescent="0.25">
      <c r="A48" s="9">
        <v>1</v>
      </c>
      <c r="B48" s="40" t="s">
        <v>109</v>
      </c>
      <c r="C48" s="11" t="s">
        <v>49</v>
      </c>
      <c r="D48" s="11" t="s">
        <v>161</v>
      </c>
      <c r="E48" s="12" t="s">
        <v>31</v>
      </c>
      <c r="F48" s="11"/>
      <c r="G48" s="46" t="s">
        <v>884</v>
      </c>
      <c r="H48" s="11" t="s">
        <v>161</v>
      </c>
      <c r="I48" s="11" t="s">
        <v>888</v>
      </c>
      <c r="J48" s="11" t="s">
        <v>111</v>
      </c>
      <c r="K48" s="11"/>
      <c r="L48" s="38">
        <v>13750</v>
      </c>
      <c r="M48" s="38"/>
      <c r="N48" s="38">
        <v>100</v>
      </c>
      <c r="O48" s="15">
        <f t="shared" ref="O48:O54" si="81">P48+Q48</f>
        <v>100</v>
      </c>
      <c r="P48" s="16"/>
      <c r="Q48" s="38">
        <v>100</v>
      </c>
      <c r="R48" s="15">
        <f t="shared" si="72"/>
        <v>100</v>
      </c>
      <c r="S48" s="16"/>
      <c r="T48" s="38">
        <v>100</v>
      </c>
      <c r="U48" s="15">
        <f t="shared" ref="U48:U54" si="82">V48+W48</f>
        <v>0</v>
      </c>
      <c r="V48" s="16"/>
      <c r="W48" s="38"/>
      <c r="X48" s="15">
        <f t="shared" ref="X48:X54" si="83">Y48+Z48</f>
        <v>0</v>
      </c>
      <c r="Y48" s="16"/>
      <c r="Z48" s="38"/>
      <c r="AA48" s="15">
        <f t="shared" ref="AA48:AA54" si="84">AB48+AC48</f>
        <v>0</v>
      </c>
      <c r="AB48" s="16"/>
      <c r="AC48" s="38"/>
      <c r="AD48" s="9"/>
    </row>
    <row r="49" spans="1:31" ht="47.25" x14ac:dyDescent="0.25">
      <c r="A49" s="9">
        <v>2</v>
      </c>
      <c r="B49" s="40" t="s">
        <v>110</v>
      </c>
      <c r="C49" s="11" t="s">
        <v>49</v>
      </c>
      <c r="D49" s="11" t="s">
        <v>161</v>
      </c>
      <c r="E49" s="12" t="s">
        <v>31</v>
      </c>
      <c r="F49" s="11"/>
      <c r="G49" s="46" t="s">
        <v>64</v>
      </c>
      <c r="H49" s="11" t="s">
        <v>161</v>
      </c>
      <c r="I49" s="11" t="s">
        <v>889</v>
      </c>
      <c r="J49" s="11" t="s">
        <v>111</v>
      </c>
      <c r="K49" s="11"/>
      <c r="L49" s="38">
        <v>12500</v>
      </c>
      <c r="M49" s="38"/>
      <c r="N49" s="38">
        <v>100</v>
      </c>
      <c r="O49" s="15">
        <f t="shared" si="81"/>
        <v>100</v>
      </c>
      <c r="P49" s="38"/>
      <c r="Q49" s="38">
        <v>100</v>
      </c>
      <c r="R49" s="15">
        <f t="shared" si="72"/>
        <v>100</v>
      </c>
      <c r="S49" s="38"/>
      <c r="T49" s="38">
        <v>100</v>
      </c>
      <c r="U49" s="15">
        <f t="shared" si="82"/>
        <v>0</v>
      </c>
      <c r="V49" s="38"/>
      <c r="W49" s="38"/>
      <c r="X49" s="15">
        <f t="shared" si="83"/>
        <v>0</v>
      </c>
      <c r="Y49" s="38"/>
      <c r="Z49" s="38"/>
      <c r="AA49" s="15">
        <f t="shared" si="84"/>
        <v>0</v>
      </c>
      <c r="AB49" s="38"/>
      <c r="AC49" s="38"/>
      <c r="AD49" s="9"/>
    </row>
    <row r="50" spans="1:31" ht="31.5" x14ac:dyDescent="0.25">
      <c r="A50" s="9">
        <v>3</v>
      </c>
      <c r="B50" s="40" t="s">
        <v>112</v>
      </c>
      <c r="C50" s="11" t="s">
        <v>49</v>
      </c>
      <c r="D50" s="11" t="s">
        <v>886</v>
      </c>
      <c r="E50" s="12" t="s">
        <v>31</v>
      </c>
      <c r="F50" s="11"/>
      <c r="G50" s="46" t="s">
        <v>64</v>
      </c>
      <c r="H50" s="11" t="s">
        <v>886</v>
      </c>
      <c r="I50" s="11" t="s">
        <v>890</v>
      </c>
      <c r="J50" s="11" t="s">
        <v>111</v>
      </c>
      <c r="K50" s="11"/>
      <c r="L50" s="38">
        <v>9500</v>
      </c>
      <c r="M50" s="38"/>
      <c r="N50" s="38">
        <v>100</v>
      </c>
      <c r="O50" s="15">
        <f t="shared" si="81"/>
        <v>100</v>
      </c>
      <c r="P50" s="38"/>
      <c r="Q50" s="38">
        <v>100</v>
      </c>
      <c r="R50" s="15">
        <f t="shared" si="72"/>
        <v>100</v>
      </c>
      <c r="S50" s="38"/>
      <c r="T50" s="38">
        <v>100</v>
      </c>
      <c r="U50" s="15">
        <f t="shared" si="82"/>
        <v>0</v>
      </c>
      <c r="V50" s="38"/>
      <c r="W50" s="38"/>
      <c r="X50" s="15">
        <f t="shared" si="83"/>
        <v>0</v>
      </c>
      <c r="Y50" s="38"/>
      <c r="Z50" s="38"/>
      <c r="AA50" s="15">
        <f t="shared" si="84"/>
        <v>0</v>
      </c>
      <c r="AB50" s="38"/>
      <c r="AC50" s="38"/>
      <c r="AD50" s="9"/>
    </row>
    <row r="51" spans="1:31" ht="31.5" x14ac:dyDescent="0.25">
      <c r="A51" s="9">
        <v>4</v>
      </c>
      <c r="B51" s="40" t="s">
        <v>113</v>
      </c>
      <c r="C51" s="11" t="s">
        <v>49</v>
      </c>
      <c r="D51" s="11" t="s">
        <v>87</v>
      </c>
      <c r="E51" s="12" t="s">
        <v>31</v>
      </c>
      <c r="F51" s="11"/>
      <c r="G51" s="46" t="s">
        <v>64</v>
      </c>
      <c r="H51" s="11" t="s">
        <v>87</v>
      </c>
      <c r="I51" s="11" t="s">
        <v>891</v>
      </c>
      <c r="J51" s="11" t="s">
        <v>111</v>
      </c>
      <c r="K51" s="11"/>
      <c r="L51" s="38">
        <v>7500</v>
      </c>
      <c r="M51" s="38"/>
      <c r="N51" s="38">
        <v>100</v>
      </c>
      <c r="O51" s="15">
        <f t="shared" si="81"/>
        <v>100</v>
      </c>
      <c r="P51" s="38"/>
      <c r="Q51" s="38">
        <v>100</v>
      </c>
      <c r="R51" s="15">
        <f t="shared" si="72"/>
        <v>100</v>
      </c>
      <c r="S51" s="38"/>
      <c r="T51" s="38">
        <v>100</v>
      </c>
      <c r="U51" s="15">
        <f t="shared" si="82"/>
        <v>0</v>
      </c>
      <c r="V51" s="38"/>
      <c r="W51" s="38"/>
      <c r="X51" s="15">
        <f t="shared" si="83"/>
        <v>0</v>
      </c>
      <c r="Y51" s="38"/>
      <c r="Z51" s="38"/>
      <c r="AA51" s="15">
        <f t="shared" si="84"/>
        <v>0</v>
      </c>
      <c r="AB51" s="38"/>
      <c r="AC51" s="38"/>
      <c r="AD51" s="9"/>
    </row>
    <row r="52" spans="1:31" ht="47.25" x14ac:dyDescent="0.25">
      <c r="A52" s="9">
        <v>5</v>
      </c>
      <c r="B52" s="40" t="s">
        <v>114</v>
      </c>
      <c r="C52" s="11" t="s">
        <v>49</v>
      </c>
      <c r="D52" s="11" t="s">
        <v>598</v>
      </c>
      <c r="E52" s="12" t="s">
        <v>31</v>
      </c>
      <c r="F52" s="11"/>
      <c r="G52" s="46" t="s">
        <v>64</v>
      </c>
      <c r="H52" s="11" t="s">
        <v>598</v>
      </c>
      <c r="I52" s="11" t="s">
        <v>892</v>
      </c>
      <c r="J52" s="11" t="s">
        <v>111</v>
      </c>
      <c r="K52" s="11"/>
      <c r="L52" s="38">
        <v>3500</v>
      </c>
      <c r="M52" s="38"/>
      <c r="N52" s="38">
        <v>100</v>
      </c>
      <c r="O52" s="15">
        <f t="shared" si="81"/>
        <v>100</v>
      </c>
      <c r="P52" s="38"/>
      <c r="Q52" s="38">
        <v>100</v>
      </c>
      <c r="R52" s="15">
        <f t="shared" si="72"/>
        <v>100</v>
      </c>
      <c r="S52" s="38"/>
      <c r="T52" s="38">
        <v>100</v>
      </c>
      <c r="U52" s="15">
        <f t="shared" si="82"/>
        <v>0</v>
      </c>
      <c r="V52" s="38"/>
      <c r="W52" s="38"/>
      <c r="X52" s="15">
        <f t="shared" si="83"/>
        <v>0</v>
      </c>
      <c r="Y52" s="38"/>
      <c r="Z52" s="38"/>
      <c r="AA52" s="15">
        <f t="shared" si="84"/>
        <v>0</v>
      </c>
      <c r="AB52" s="38"/>
      <c r="AC52" s="38"/>
      <c r="AD52" s="9"/>
    </row>
    <row r="53" spans="1:31" ht="31.5" x14ac:dyDescent="0.25">
      <c r="A53" s="9">
        <v>6</v>
      </c>
      <c r="B53" s="40" t="s">
        <v>115</v>
      </c>
      <c r="C53" s="11" t="s">
        <v>49</v>
      </c>
      <c r="D53" s="11" t="s">
        <v>887</v>
      </c>
      <c r="E53" s="12" t="s">
        <v>31</v>
      </c>
      <c r="F53" s="11"/>
      <c r="G53" s="46" t="s">
        <v>64</v>
      </c>
      <c r="H53" s="11" t="s">
        <v>887</v>
      </c>
      <c r="I53" s="11" t="s">
        <v>888</v>
      </c>
      <c r="J53" s="11" t="s">
        <v>111</v>
      </c>
      <c r="K53" s="11"/>
      <c r="L53" s="38">
        <v>6500</v>
      </c>
      <c r="M53" s="38"/>
      <c r="N53" s="38">
        <v>100</v>
      </c>
      <c r="O53" s="15">
        <f t="shared" si="81"/>
        <v>100</v>
      </c>
      <c r="P53" s="38"/>
      <c r="Q53" s="38">
        <v>100</v>
      </c>
      <c r="R53" s="15">
        <f t="shared" si="72"/>
        <v>100</v>
      </c>
      <c r="S53" s="38"/>
      <c r="T53" s="38">
        <v>100</v>
      </c>
      <c r="U53" s="15">
        <f t="shared" si="82"/>
        <v>0</v>
      </c>
      <c r="V53" s="38"/>
      <c r="W53" s="38"/>
      <c r="X53" s="15">
        <f t="shared" si="83"/>
        <v>0</v>
      </c>
      <c r="Y53" s="38"/>
      <c r="Z53" s="38"/>
      <c r="AA53" s="15">
        <f t="shared" si="84"/>
        <v>0</v>
      </c>
      <c r="AB53" s="38"/>
      <c r="AC53" s="38"/>
      <c r="AD53" s="9"/>
    </row>
    <row r="54" spans="1:31" ht="31.5" x14ac:dyDescent="0.25">
      <c r="A54" s="9">
        <v>7</v>
      </c>
      <c r="B54" s="40" t="s">
        <v>116</v>
      </c>
      <c r="C54" s="11" t="s">
        <v>49</v>
      </c>
      <c r="D54" s="11" t="s">
        <v>161</v>
      </c>
      <c r="E54" s="12" t="s">
        <v>31</v>
      </c>
      <c r="F54" s="11"/>
      <c r="G54" s="46" t="s">
        <v>885</v>
      </c>
      <c r="H54" s="11" t="s">
        <v>161</v>
      </c>
      <c r="I54" s="11" t="s">
        <v>893</v>
      </c>
      <c r="J54" s="11" t="s">
        <v>111</v>
      </c>
      <c r="K54" s="11"/>
      <c r="L54" s="38">
        <v>4000</v>
      </c>
      <c r="M54" s="38"/>
      <c r="N54" s="38">
        <v>100</v>
      </c>
      <c r="O54" s="15">
        <f t="shared" si="81"/>
        <v>100</v>
      </c>
      <c r="P54" s="38"/>
      <c r="Q54" s="38">
        <v>100</v>
      </c>
      <c r="R54" s="15">
        <f t="shared" si="72"/>
        <v>100</v>
      </c>
      <c r="S54" s="38"/>
      <c r="T54" s="38">
        <v>100</v>
      </c>
      <c r="U54" s="15">
        <f t="shared" si="82"/>
        <v>0</v>
      </c>
      <c r="V54" s="38"/>
      <c r="W54" s="38"/>
      <c r="X54" s="15">
        <f t="shared" si="83"/>
        <v>0</v>
      </c>
      <c r="Y54" s="38"/>
      <c r="Z54" s="38"/>
      <c r="AA54" s="15">
        <f t="shared" si="84"/>
        <v>0</v>
      </c>
      <c r="AB54" s="38"/>
      <c r="AC54" s="38"/>
      <c r="AD54" s="9"/>
    </row>
    <row r="55" spans="1:31" ht="16.5" x14ac:dyDescent="0.25">
      <c r="A55" s="47" t="s">
        <v>66</v>
      </c>
      <c r="B55" s="5" t="s">
        <v>118</v>
      </c>
      <c r="C55" s="11"/>
      <c r="D55" s="11"/>
      <c r="E55" s="12"/>
      <c r="F55" s="9"/>
      <c r="G55" s="9"/>
      <c r="H55" s="11"/>
      <c r="I55" s="11"/>
      <c r="J55" s="11"/>
      <c r="K55" s="11"/>
      <c r="L55" s="34">
        <f>L56</f>
        <v>3636</v>
      </c>
      <c r="M55" s="16">
        <f t="shared" ref="M55:AC56" si="85">M56</f>
        <v>0</v>
      </c>
      <c r="N55" s="34">
        <f t="shared" si="85"/>
        <v>165</v>
      </c>
      <c r="O55" s="34">
        <f t="shared" si="85"/>
        <v>170</v>
      </c>
      <c r="P55" s="16">
        <f t="shared" si="85"/>
        <v>0</v>
      </c>
      <c r="Q55" s="34">
        <f t="shared" si="85"/>
        <v>170</v>
      </c>
      <c r="R55" s="34">
        <f t="shared" si="85"/>
        <v>170</v>
      </c>
      <c r="S55" s="16">
        <f t="shared" si="85"/>
        <v>0</v>
      </c>
      <c r="T55" s="34">
        <f t="shared" si="85"/>
        <v>170</v>
      </c>
      <c r="U55" s="34">
        <f t="shared" si="85"/>
        <v>159</v>
      </c>
      <c r="V55" s="16">
        <f t="shared" si="85"/>
        <v>0</v>
      </c>
      <c r="W55" s="34">
        <f t="shared" si="85"/>
        <v>159</v>
      </c>
      <c r="X55" s="34">
        <f t="shared" si="85"/>
        <v>159</v>
      </c>
      <c r="Y55" s="16">
        <f t="shared" si="85"/>
        <v>0</v>
      </c>
      <c r="Z55" s="34">
        <f t="shared" si="85"/>
        <v>159</v>
      </c>
      <c r="AA55" s="34">
        <f t="shared" si="85"/>
        <v>159</v>
      </c>
      <c r="AB55" s="16">
        <f t="shared" si="85"/>
        <v>0</v>
      </c>
      <c r="AC55" s="34">
        <f t="shared" si="85"/>
        <v>159</v>
      </c>
      <c r="AD55" s="19"/>
    </row>
    <row r="56" spans="1:31" ht="16.5" x14ac:dyDescent="0.25">
      <c r="A56" s="47" t="s">
        <v>72</v>
      </c>
      <c r="B56" s="5" t="s">
        <v>119</v>
      </c>
      <c r="C56" s="11"/>
      <c r="D56" s="11"/>
      <c r="E56" s="12"/>
      <c r="F56" s="9"/>
      <c r="G56" s="9"/>
      <c r="H56" s="11"/>
      <c r="I56" s="11"/>
      <c r="J56" s="11"/>
      <c r="K56" s="11"/>
      <c r="L56" s="29">
        <f>L57</f>
        <v>3636</v>
      </c>
      <c r="M56" s="16">
        <f t="shared" si="85"/>
        <v>0</v>
      </c>
      <c r="N56" s="29">
        <f t="shared" si="85"/>
        <v>165</v>
      </c>
      <c r="O56" s="29">
        <f t="shared" si="85"/>
        <v>170</v>
      </c>
      <c r="P56" s="16">
        <f t="shared" si="85"/>
        <v>0</v>
      </c>
      <c r="Q56" s="29">
        <f t="shared" si="85"/>
        <v>170</v>
      </c>
      <c r="R56" s="29">
        <f t="shared" si="85"/>
        <v>170</v>
      </c>
      <c r="S56" s="16">
        <f t="shared" si="85"/>
        <v>0</v>
      </c>
      <c r="T56" s="29">
        <f t="shared" si="85"/>
        <v>170</v>
      </c>
      <c r="U56" s="29">
        <f t="shared" si="85"/>
        <v>159</v>
      </c>
      <c r="V56" s="16">
        <f t="shared" si="85"/>
        <v>0</v>
      </c>
      <c r="W56" s="29">
        <f t="shared" si="85"/>
        <v>159</v>
      </c>
      <c r="X56" s="29">
        <f t="shared" si="85"/>
        <v>159</v>
      </c>
      <c r="Y56" s="16">
        <f t="shared" si="85"/>
        <v>0</v>
      </c>
      <c r="Z56" s="29">
        <f t="shared" si="85"/>
        <v>159</v>
      </c>
      <c r="AA56" s="29">
        <f t="shared" si="85"/>
        <v>159</v>
      </c>
      <c r="AB56" s="16">
        <f t="shared" si="85"/>
        <v>0</v>
      </c>
      <c r="AC56" s="29">
        <f t="shared" si="85"/>
        <v>159</v>
      </c>
      <c r="AD56" s="19"/>
    </row>
    <row r="57" spans="1:31" ht="47.25" x14ac:dyDescent="0.25">
      <c r="A57" s="13">
        <v>1</v>
      </c>
      <c r="B57" s="48" t="s">
        <v>120</v>
      </c>
      <c r="C57" s="11" t="s">
        <v>121</v>
      </c>
      <c r="D57" s="11"/>
      <c r="E57" s="12" t="s">
        <v>31</v>
      </c>
      <c r="F57" s="11"/>
      <c r="G57" s="11">
        <v>161</v>
      </c>
      <c r="H57" s="11"/>
      <c r="I57" s="11" t="s">
        <v>122</v>
      </c>
      <c r="J57" s="11" t="s">
        <v>40</v>
      </c>
      <c r="K57" s="11" t="s">
        <v>123</v>
      </c>
      <c r="L57" s="23">
        <v>3636</v>
      </c>
      <c r="M57" s="16"/>
      <c r="N57" s="15">
        <v>165</v>
      </c>
      <c r="O57" s="15">
        <f t="shared" ref="O57" si="86">P57+Q57</f>
        <v>170</v>
      </c>
      <c r="P57" s="16"/>
      <c r="Q57" s="18">
        <v>170</v>
      </c>
      <c r="R57" s="15">
        <f t="shared" ref="R57" si="87">S57+T57</f>
        <v>170</v>
      </c>
      <c r="S57" s="16"/>
      <c r="T57" s="18">
        <v>170</v>
      </c>
      <c r="U57" s="15">
        <f t="shared" ref="U57" si="88">V57+W57</f>
        <v>159</v>
      </c>
      <c r="V57" s="16"/>
      <c r="W57" s="18">
        <v>159</v>
      </c>
      <c r="X57" s="15">
        <f t="shared" ref="X57" si="89">Y57+Z57</f>
        <v>159</v>
      </c>
      <c r="Y57" s="16"/>
      <c r="Z57" s="18">
        <v>159</v>
      </c>
      <c r="AA57" s="15">
        <f t="shared" ref="AA57" si="90">AB57+AC57</f>
        <v>159</v>
      </c>
      <c r="AB57" s="16"/>
      <c r="AC57" s="18">
        <v>159</v>
      </c>
      <c r="AD57" s="19"/>
    </row>
    <row r="58" spans="1:31" ht="29.25" customHeight="1" x14ac:dyDescent="0.25">
      <c r="A58" s="33" t="s">
        <v>70</v>
      </c>
      <c r="B58" s="31" t="s">
        <v>71</v>
      </c>
      <c r="C58" s="9"/>
      <c r="D58" s="9"/>
      <c r="E58" s="9"/>
      <c r="F58" s="9"/>
      <c r="G58" s="9"/>
      <c r="H58" s="9"/>
      <c r="I58" s="9"/>
      <c r="J58" s="9"/>
      <c r="K58" s="9"/>
      <c r="L58" s="34">
        <f>L59</f>
        <v>557173</v>
      </c>
      <c r="M58" s="16">
        <f t="shared" ref="M58:AC58" si="91">M59</f>
        <v>0</v>
      </c>
      <c r="N58" s="34">
        <f t="shared" si="91"/>
        <v>916</v>
      </c>
      <c r="O58" s="34">
        <f t="shared" si="91"/>
        <v>920</v>
      </c>
      <c r="P58" s="16">
        <f t="shared" si="91"/>
        <v>0</v>
      </c>
      <c r="Q58" s="34">
        <f t="shared" si="91"/>
        <v>920</v>
      </c>
      <c r="R58" s="34">
        <f t="shared" si="91"/>
        <v>920</v>
      </c>
      <c r="S58" s="16">
        <f t="shared" si="91"/>
        <v>0</v>
      </c>
      <c r="T58" s="34">
        <f t="shared" si="91"/>
        <v>920</v>
      </c>
      <c r="U58" s="34">
        <f t="shared" si="91"/>
        <v>0</v>
      </c>
      <c r="V58" s="16">
        <f t="shared" si="91"/>
        <v>0</v>
      </c>
      <c r="W58" s="34">
        <f t="shared" si="91"/>
        <v>0</v>
      </c>
      <c r="X58" s="34">
        <f t="shared" si="91"/>
        <v>0</v>
      </c>
      <c r="Y58" s="16">
        <f t="shared" si="91"/>
        <v>0</v>
      </c>
      <c r="Z58" s="34">
        <f t="shared" si="91"/>
        <v>0</v>
      </c>
      <c r="AA58" s="34">
        <f t="shared" si="91"/>
        <v>0</v>
      </c>
      <c r="AB58" s="16">
        <f t="shared" si="91"/>
        <v>0</v>
      </c>
      <c r="AC58" s="34">
        <f t="shared" si="91"/>
        <v>0</v>
      </c>
      <c r="AD58" s="17"/>
    </row>
    <row r="59" spans="1:31" ht="23.25" customHeight="1" x14ac:dyDescent="0.25">
      <c r="A59" s="33" t="s">
        <v>72</v>
      </c>
      <c r="B59" s="31" t="s">
        <v>73</v>
      </c>
      <c r="C59" s="9"/>
      <c r="D59" s="9"/>
      <c r="E59" s="9"/>
      <c r="F59" s="9"/>
      <c r="G59" s="9"/>
      <c r="H59" s="9"/>
      <c r="I59" s="9"/>
      <c r="J59" s="9"/>
      <c r="K59" s="9"/>
      <c r="L59" s="29">
        <f>SUM(L60:L62)</f>
        <v>557173</v>
      </c>
      <c r="M59" s="16">
        <f t="shared" ref="M59:T59" si="92">SUM(M60:M62)</f>
        <v>0</v>
      </c>
      <c r="N59" s="29">
        <f t="shared" si="92"/>
        <v>916</v>
      </c>
      <c r="O59" s="29">
        <f t="shared" ref="O59:Q59" si="93">SUM(O60:O62)</f>
        <v>920</v>
      </c>
      <c r="P59" s="16">
        <f t="shared" si="93"/>
        <v>0</v>
      </c>
      <c r="Q59" s="29">
        <f t="shared" si="93"/>
        <v>920</v>
      </c>
      <c r="R59" s="29">
        <f t="shared" si="92"/>
        <v>920</v>
      </c>
      <c r="S59" s="16">
        <f t="shared" si="92"/>
        <v>0</v>
      </c>
      <c r="T59" s="29">
        <f t="shared" si="92"/>
        <v>920</v>
      </c>
      <c r="U59" s="29">
        <f t="shared" ref="U59:Z59" si="94">SUM(U60:U62)</f>
        <v>0</v>
      </c>
      <c r="V59" s="16">
        <f t="shared" si="94"/>
        <v>0</v>
      </c>
      <c r="W59" s="29">
        <f t="shared" si="94"/>
        <v>0</v>
      </c>
      <c r="X59" s="29">
        <f t="shared" si="94"/>
        <v>0</v>
      </c>
      <c r="Y59" s="16">
        <f t="shared" si="94"/>
        <v>0</v>
      </c>
      <c r="Z59" s="29">
        <f t="shared" si="94"/>
        <v>0</v>
      </c>
      <c r="AA59" s="29">
        <f t="shared" ref="AA59:AC59" si="95">SUM(AA60:AA62)</f>
        <v>0</v>
      </c>
      <c r="AB59" s="16">
        <f t="shared" si="95"/>
        <v>0</v>
      </c>
      <c r="AC59" s="29">
        <f t="shared" si="95"/>
        <v>0</v>
      </c>
      <c r="AD59" s="17"/>
    </row>
    <row r="60" spans="1:31" ht="63" x14ac:dyDescent="0.25">
      <c r="A60" s="9">
        <v>1</v>
      </c>
      <c r="B60" s="35" t="s">
        <v>124</v>
      </c>
      <c r="C60" s="9" t="s">
        <v>125</v>
      </c>
      <c r="D60" s="9" t="s">
        <v>126</v>
      </c>
      <c r="E60" s="12" t="s">
        <v>31</v>
      </c>
      <c r="F60" s="9"/>
      <c r="G60" s="9">
        <v>262</v>
      </c>
      <c r="H60" s="9" t="s">
        <v>126</v>
      </c>
      <c r="I60" s="9" t="s">
        <v>127</v>
      </c>
      <c r="J60" s="9" t="s">
        <v>44</v>
      </c>
      <c r="K60" s="9" t="s">
        <v>128</v>
      </c>
      <c r="L60" s="15">
        <v>47173</v>
      </c>
      <c r="M60" s="15"/>
      <c r="N60" s="15">
        <v>716</v>
      </c>
      <c r="O60" s="15">
        <f t="shared" ref="O60:O62" si="96">P60+Q60</f>
        <v>720</v>
      </c>
      <c r="P60" s="15"/>
      <c r="Q60" s="15">
        <v>720</v>
      </c>
      <c r="R60" s="15">
        <f t="shared" ref="R60:R62" si="97">S60+T60</f>
        <v>720</v>
      </c>
      <c r="S60" s="15"/>
      <c r="T60" s="15">
        <v>720</v>
      </c>
      <c r="U60" s="15">
        <f t="shared" ref="U60:U62" si="98">V60+W60</f>
        <v>0</v>
      </c>
      <c r="V60" s="15"/>
      <c r="W60" s="15"/>
      <c r="X60" s="15">
        <f t="shared" ref="X60:X62" si="99">Y60+Z60</f>
        <v>0</v>
      </c>
      <c r="Y60" s="15"/>
      <c r="Z60" s="15"/>
      <c r="AA60" s="15">
        <f t="shared" ref="AA60:AA62" si="100">AB60+AC60</f>
        <v>0</v>
      </c>
      <c r="AB60" s="15"/>
      <c r="AC60" s="15"/>
      <c r="AD60" s="17"/>
    </row>
    <row r="61" spans="1:31" ht="62.25" customHeight="1" x14ac:dyDescent="0.25">
      <c r="A61" s="9">
        <v>2</v>
      </c>
      <c r="B61" s="49" t="s">
        <v>129</v>
      </c>
      <c r="C61" s="9" t="s">
        <v>49</v>
      </c>
      <c r="D61" s="9" t="s">
        <v>894</v>
      </c>
      <c r="E61" s="12" t="s">
        <v>31</v>
      </c>
      <c r="F61" s="20"/>
      <c r="G61" s="9">
        <v>262</v>
      </c>
      <c r="H61" s="9" t="s">
        <v>894</v>
      </c>
      <c r="I61" s="9" t="s">
        <v>895</v>
      </c>
      <c r="J61" s="9" t="s">
        <v>44</v>
      </c>
      <c r="K61" s="9"/>
      <c r="L61" s="23">
        <v>350000</v>
      </c>
      <c r="M61" s="15"/>
      <c r="N61" s="15">
        <v>100</v>
      </c>
      <c r="O61" s="15">
        <f t="shared" si="96"/>
        <v>100</v>
      </c>
      <c r="P61" s="15"/>
      <c r="Q61" s="15">
        <v>100</v>
      </c>
      <c r="R61" s="15">
        <f t="shared" si="97"/>
        <v>100</v>
      </c>
      <c r="S61" s="15"/>
      <c r="T61" s="15">
        <v>100</v>
      </c>
      <c r="U61" s="15">
        <f t="shared" si="98"/>
        <v>0</v>
      </c>
      <c r="V61" s="15"/>
      <c r="W61" s="15"/>
      <c r="X61" s="15">
        <f t="shared" si="99"/>
        <v>0</v>
      </c>
      <c r="Y61" s="15"/>
      <c r="Z61" s="15"/>
      <c r="AA61" s="15">
        <f t="shared" si="100"/>
        <v>0</v>
      </c>
      <c r="AB61" s="15"/>
      <c r="AC61" s="15"/>
      <c r="AD61" s="17"/>
    </row>
    <row r="62" spans="1:31" ht="60" customHeight="1" x14ac:dyDescent="0.25">
      <c r="A62" s="9">
        <v>3</v>
      </c>
      <c r="B62" s="49" t="s">
        <v>130</v>
      </c>
      <c r="C62" s="9" t="s">
        <v>49</v>
      </c>
      <c r="D62" s="9" t="s">
        <v>87</v>
      </c>
      <c r="E62" s="12" t="s">
        <v>31</v>
      </c>
      <c r="F62" s="20"/>
      <c r="G62" s="9">
        <v>262</v>
      </c>
      <c r="H62" s="9" t="s">
        <v>87</v>
      </c>
      <c r="I62" s="9" t="s">
        <v>895</v>
      </c>
      <c r="J62" s="9" t="s">
        <v>44</v>
      </c>
      <c r="K62" s="9"/>
      <c r="L62" s="23">
        <v>160000</v>
      </c>
      <c r="M62" s="15"/>
      <c r="N62" s="15">
        <v>100</v>
      </c>
      <c r="O62" s="15">
        <f t="shared" si="96"/>
        <v>100</v>
      </c>
      <c r="P62" s="15"/>
      <c r="Q62" s="15">
        <v>100</v>
      </c>
      <c r="R62" s="15">
        <f t="shared" si="97"/>
        <v>100</v>
      </c>
      <c r="S62" s="15"/>
      <c r="T62" s="15">
        <v>100</v>
      </c>
      <c r="U62" s="15">
        <f t="shared" si="98"/>
        <v>0</v>
      </c>
      <c r="V62" s="15"/>
      <c r="W62" s="15"/>
      <c r="X62" s="15">
        <f t="shared" si="99"/>
        <v>0</v>
      </c>
      <c r="Y62" s="15"/>
      <c r="Z62" s="15"/>
      <c r="AA62" s="15">
        <f t="shared" si="100"/>
        <v>0</v>
      </c>
      <c r="AB62" s="15"/>
      <c r="AC62" s="15"/>
      <c r="AD62" s="17"/>
    </row>
    <row r="63" spans="1:31" ht="31.5" x14ac:dyDescent="0.25">
      <c r="A63" s="33" t="s">
        <v>79</v>
      </c>
      <c r="B63" s="5" t="s">
        <v>80</v>
      </c>
      <c r="C63" s="9"/>
      <c r="D63" s="9"/>
      <c r="E63" s="9"/>
      <c r="F63" s="9"/>
      <c r="G63" s="9"/>
      <c r="H63" s="9"/>
      <c r="I63" s="9"/>
      <c r="J63" s="9"/>
      <c r="K63" s="9"/>
      <c r="L63" s="34">
        <f>L64+L70+L73+L75+L81+L83+L85</f>
        <v>2929250</v>
      </c>
      <c r="M63" s="34">
        <f t="shared" ref="M63:AC63" si="101">M64+M70+M73+M75+M81+M83+M85</f>
        <v>0</v>
      </c>
      <c r="N63" s="34">
        <f t="shared" si="101"/>
        <v>7690</v>
      </c>
      <c r="O63" s="34">
        <f t="shared" si="101"/>
        <v>9180</v>
      </c>
      <c r="P63" s="34">
        <f t="shared" si="101"/>
        <v>3730</v>
      </c>
      <c r="Q63" s="34">
        <f t="shared" si="101"/>
        <v>5450</v>
      </c>
      <c r="R63" s="34">
        <f t="shared" si="101"/>
        <v>10180</v>
      </c>
      <c r="S63" s="34">
        <f t="shared" si="101"/>
        <v>3730</v>
      </c>
      <c r="T63" s="34">
        <f t="shared" si="101"/>
        <v>6450</v>
      </c>
      <c r="U63" s="34">
        <f t="shared" si="101"/>
        <v>0</v>
      </c>
      <c r="V63" s="34">
        <f t="shared" si="101"/>
        <v>0</v>
      </c>
      <c r="W63" s="34">
        <f t="shared" si="101"/>
        <v>0</v>
      </c>
      <c r="X63" s="34">
        <f t="shared" si="101"/>
        <v>503</v>
      </c>
      <c r="Y63" s="34">
        <f t="shared" si="101"/>
        <v>250</v>
      </c>
      <c r="Z63" s="34">
        <f t="shared" si="101"/>
        <v>253</v>
      </c>
      <c r="AA63" s="34">
        <f t="shared" si="101"/>
        <v>100</v>
      </c>
      <c r="AB63" s="34">
        <f t="shared" si="101"/>
        <v>100</v>
      </c>
      <c r="AC63" s="34">
        <f t="shared" si="101"/>
        <v>0</v>
      </c>
      <c r="AD63" s="17"/>
      <c r="AE63" s="50"/>
    </row>
    <row r="64" spans="1:31" ht="63" x14ac:dyDescent="0.25">
      <c r="A64" s="33" t="s">
        <v>72</v>
      </c>
      <c r="B64" s="5" t="s">
        <v>81</v>
      </c>
      <c r="C64" s="9"/>
      <c r="D64" s="9"/>
      <c r="E64" s="12"/>
      <c r="F64" s="9"/>
      <c r="G64" s="9"/>
      <c r="H64" s="9"/>
      <c r="I64" s="9"/>
      <c r="J64" s="9"/>
      <c r="K64" s="9"/>
      <c r="L64" s="29">
        <f t="shared" ref="L64:T64" si="102">SUM(L65:L69)</f>
        <v>667500</v>
      </c>
      <c r="M64" s="16">
        <f t="shared" si="102"/>
        <v>0</v>
      </c>
      <c r="N64" s="29">
        <f t="shared" si="102"/>
        <v>260</v>
      </c>
      <c r="O64" s="29">
        <f t="shared" ref="O64:Q64" si="103">SUM(O65:O69)</f>
        <v>260</v>
      </c>
      <c r="P64" s="29">
        <f t="shared" si="103"/>
        <v>100</v>
      </c>
      <c r="Q64" s="29">
        <f t="shared" si="103"/>
        <v>160</v>
      </c>
      <c r="R64" s="29">
        <f t="shared" si="102"/>
        <v>260</v>
      </c>
      <c r="S64" s="29">
        <f t="shared" si="102"/>
        <v>100</v>
      </c>
      <c r="T64" s="29">
        <f t="shared" si="102"/>
        <v>160</v>
      </c>
      <c r="U64" s="29">
        <f t="shared" ref="U64:Z64" si="104">SUM(U65:U69)</f>
        <v>0</v>
      </c>
      <c r="V64" s="29">
        <f t="shared" si="104"/>
        <v>0</v>
      </c>
      <c r="W64" s="29">
        <f t="shared" si="104"/>
        <v>0</v>
      </c>
      <c r="X64" s="29">
        <f t="shared" si="104"/>
        <v>0</v>
      </c>
      <c r="Y64" s="29">
        <f t="shared" si="104"/>
        <v>0</v>
      </c>
      <c r="Z64" s="29">
        <f t="shared" si="104"/>
        <v>0</v>
      </c>
      <c r="AA64" s="29">
        <f t="shared" ref="AA64:AC64" si="105">SUM(AA65:AA69)</f>
        <v>0</v>
      </c>
      <c r="AB64" s="29">
        <f t="shared" si="105"/>
        <v>0</v>
      </c>
      <c r="AC64" s="29">
        <f t="shared" si="105"/>
        <v>0</v>
      </c>
      <c r="AD64" s="17"/>
    </row>
    <row r="65" spans="1:30" ht="47.25" x14ac:dyDescent="0.25">
      <c r="A65" s="9">
        <v>1</v>
      </c>
      <c r="B65" s="10" t="s">
        <v>131</v>
      </c>
      <c r="C65" s="9" t="s">
        <v>132</v>
      </c>
      <c r="D65" s="9" t="s">
        <v>83</v>
      </c>
      <c r="E65" s="12" t="s">
        <v>31</v>
      </c>
      <c r="F65" s="9"/>
      <c r="G65" s="9">
        <v>283</v>
      </c>
      <c r="H65" s="9" t="s">
        <v>83</v>
      </c>
      <c r="I65" s="9" t="s">
        <v>133</v>
      </c>
      <c r="J65" s="9" t="s">
        <v>44</v>
      </c>
      <c r="K65" s="9" t="s">
        <v>134</v>
      </c>
      <c r="L65" s="15">
        <v>20000</v>
      </c>
      <c r="M65" s="15"/>
      <c r="N65" s="15">
        <v>50</v>
      </c>
      <c r="O65" s="15">
        <f t="shared" ref="O65:O69" si="106">P65+Q65</f>
        <v>50</v>
      </c>
      <c r="P65" s="15">
        <v>50</v>
      </c>
      <c r="Q65" s="15"/>
      <c r="R65" s="15">
        <f t="shared" ref="R65:R69" si="107">S65+T65</f>
        <v>50</v>
      </c>
      <c r="S65" s="15">
        <v>50</v>
      </c>
      <c r="T65" s="15"/>
      <c r="U65" s="15">
        <f t="shared" ref="U65:U69" si="108">V65+W65</f>
        <v>0</v>
      </c>
      <c r="V65" s="15"/>
      <c r="W65" s="15"/>
      <c r="X65" s="15">
        <f t="shared" ref="X65:X69" si="109">Y65+Z65</f>
        <v>0</v>
      </c>
      <c r="Y65" s="15"/>
      <c r="Z65" s="15"/>
      <c r="AA65" s="15">
        <f t="shared" ref="AA65:AA69" si="110">AB65+AC65</f>
        <v>0</v>
      </c>
      <c r="AB65" s="15"/>
      <c r="AC65" s="15"/>
      <c r="AD65" s="17"/>
    </row>
    <row r="66" spans="1:30" ht="68.25" customHeight="1" x14ac:dyDescent="0.25">
      <c r="A66" s="9">
        <v>2</v>
      </c>
      <c r="B66" s="10" t="s">
        <v>135</v>
      </c>
      <c r="C66" s="9" t="s">
        <v>132</v>
      </c>
      <c r="D66" s="9" t="s">
        <v>136</v>
      </c>
      <c r="E66" s="12" t="s">
        <v>31</v>
      </c>
      <c r="F66" s="9"/>
      <c r="G66" s="9">
        <v>283</v>
      </c>
      <c r="H66" s="9" t="s">
        <v>136</v>
      </c>
      <c r="I66" s="9" t="s">
        <v>137</v>
      </c>
      <c r="J66" s="9" t="s">
        <v>138</v>
      </c>
      <c r="K66" s="9" t="s">
        <v>139</v>
      </c>
      <c r="L66" s="15">
        <v>600000</v>
      </c>
      <c r="M66" s="15"/>
      <c r="N66" s="15">
        <v>50</v>
      </c>
      <c r="O66" s="15">
        <f t="shared" si="106"/>
        <v>50</v>
      </c>
      <c r="P66" s="15">
        <v>50</v>
      </c>
      <c r="Q66" s="15"/>
      <c r="R66" s="15">
        <f t="shared" si="107"/>
        <v>50</v>
      </c>
      <c r="S66" s="15">
        <v>50</v>
      </c>
      <c r="T66" s="15"/>
      <c r="U66" s="15">
        <f t="shared" si="108"/>
        <v>0</v>
      </c>
      <c r="V66" s="15"/>
      <c r="W66" s="15"/>
      <c r="X66" s="15">
        <f t="shared" si="109"/>
        <v>0</v>
      </c>
      <c r="Y66" s="15"/>
      <c r="Z66" s="15"/>
      <c r="AA66" s="15">
        <f t="shared" si="110"/>
        <v>0</v>
      </c>
      <c r="AB66" s="15"/>
      <c r="AC66" s="15"/>
      <c r="AD66" s="17"/>
    </row>
    <row r="67" spans="1:30" ht="94.5" x14ac:dyDescent="0.25">
      <c r="A67" s="9">
        <v>3</v>
      </c>
      <c r="B67" s="10" t="s">
        <v>140</v>
      </c>
      <c r="C67" s="9" t="s">
        <v>132</v>
      </c>
      <c r="D67" s="9" t="s">
        <v>33</v>
      </c>
      <c r="E67" s="12" t="s">
        <v>31</v>
      </c>
      <c r="F67" s="9"/>
      <c r="G67" s="9">
        <v>282</v>
      </c>
      <c r="H67" s="9" t="s">
        <v>33</v>
      </c>
      <c r="I67" s="9" t="s">
        <v>141</v>
      </c>
      <c r="J67" s="9" t="s">
        <v>44</v>
      </c>
      <c r="K67" s="9" t="s">
        <v>142</v>
      </c>
      <c r="L67" s="15">
        <v>7000</v>
      </c>
      <c r="M67" s="15"/>
      <c r="N67" s="15">
        <v>50</v>
      </c>
      <c r="O67" s="15">
        <f t="shared" si="106"/>
        <v>50</v>
      </c>
      <c r="P67" s="15"/>
      <c r="Q67" s="15">
        <v>50</v>
      </c>
      <c r="R67" s="15">
        <f t="shared" si="107"/>
        <v>50</v>
      </c>
      <c r="S67" s="15"/>
      <c r="T67" s="15">
        <v>50</v>
      </c>
      <c r="U67" s="15">
        <f t="shared" si="108"/>
        <v>0</v>
      </c>
      <c r="V67" s="15"/>
      <c r="W67" s="15"/>
      <c r="X67" s="15">
        <f t="shared" si="109"/>
        <v>0</v>
      </c>
      <c r="Y67" s="15"/>
      <c r="Z67" s="15"/>
      <c r="AA67" s="15">
        <f t="shared" si="110"/>
        <v>0</v>
      </c>
      <c r="AB67" s="15"/>
      <c r="AC67" s="15"/>
      <c r="AD67" s="17"/>
    </row>
    <row r="68" spans="1:30" ht="47.25" x14ac:dyDescent="0.25">
      <c r="A68" s="9">
        <v>4</v>
      </c>
      <c r="B68" s="10" t="s">
        <v>143</v>
      </c>
      <c r="C68" s="9" t="s">
        <v>132</v>
      </c>
      <c r="D68" s="9" t="s">
        <v>38</v>
      </c>
      <c r="E68" s="12" t="s">
        <v>31</v>
      </c>
      <c r="F68" s="9"/>
      <c r="G68" s="9">
        <v>283</v>
      </c>
      <c r="H68" s="9" t="s">
        <v>38</v>
      </c>
      <c r="I68" s="9" t="s">
        <v>144</v>
      </c>
      <c r="J68" s="9" t="s">
        <v>44</v>
      </c>
      <c r="K68" s="9" t="s">
        <v>145</v>
      </c>
      <c r="L68" s="15">
        <v>3500</v>
      </c>
      <c r="M68" s="15"/>
      <c r="N68" s="15">
        <v>30</v>
      </c>
      <c r="O68" s="15">
        <f t="shared" si="106"/>
        <v>30</v>
      </c>
      <c r="P68" s="15"/>
      <c r="Q68" s="15">
        <v>30</v>
      </c>
      <c r="R68" s="15">
        <f t="shared" si="107"/>
        <v>30</v>
      </c>
      <c r="S68" s="15"/>
      <c r="T68" s="15">
        <v>30</v>
      </c>
      <c r="U68" s="15">
        <f t="shared" si="108"/>
        <v>0</v>
      </c>
      <c r="V68" s="15"/>
      <c r="W68" s="15"/>
      <c r="X68" s="15">
        <f t="shared" si="109"/>
        <v>0</v>
      </c>
      <c r="Y68" s="15"/>
      <c r="Z68" s="15"/>
      <c r="AA68" s="15">
        <f t="shared" si="110"/>
        <v>0</v>
      </c>
      <c r="AB68" s="15"/>
      <c r="AC68" s="15"/>
      <c r="AD68" s="17"/>
    </row>
    <row r="69" spans="1:30" ht="94.5" x14ac:dyDescent="0.25">
      <c r="A69" s="9">
        <v>5</v>
      </c>
      <c r="B69" s="10" t="s">
        <v>146</v>
      </c>
      <c r="C69" s="9" t="s">
        <v>132</v>
      </c>
      <c r="D69" s="9" t="s">
        <v>38</v>
      </c>
      <c r="E69" s="12" t="s">
        <v>31</v>
      </c>
      <c r="F69" s="9"/>
      <c r="G69" s="9">
        <v>283</v>
      </c>
      <c r="H69" s="9" t="s">
        <v>38</v>
      </c>
      <c r="I69" s="9" t="s">
        <v>147</v>
      </c>
      <c r="J69" s="9" t="s">
        <v>44</v>
      </c>
      <c r="K69" s="9" t="s">
        <v>148</v>
      </c>
      <c r="L69" s="15">
        <v>37000</v>
      </c>
      <c r="M69" s="15"/>
      <c r="N69" s="15">
        <v>80</v>
      </c>
      <c r="O69" s="15">
        <f t="shared" si="106"/>
        <v>80</v>
      </c>
      <c r="P69" s="15"/>
      <c r="Q69" s="15">
        <v>80</v>
      </c>
      <c r="R69" s="15">
        <f t="shared" si="107"/>
        <v>80</v>
      </c>
      <c r="S69" s="15"/>
      <c r="T69" s="15">
        <v>80</v>
      </c>
      <c r="U69" s="15">
        <f t="shared" si="108"/>
        <v>0</v>
      </c>
      <c r="V69" s="15"/>
      <c r="W69" s="15"/>
      <c r="X69" s="15">
        <f t="shared" si="109"/>
        <v>0</v>
      </c>
      <c r="Y69" s="15"/>
      <c r="Z69" s="15"/>
      <c r="AA69" s="15">
        <f t="shared" si="110"/>
        <v>0</v>
      </c>
      <c r="AB69" s="15"/>
      <c r="AC69" s="15"/>
      <c r="AD69" s="17"/>
    </row>
    <row r="70" spans="1:30" ht="29.25" customHeight="1" x14ac:dyDescent="0.25">
      <c r="A70" s="4" t="s">
        <v>90</v>
      </c>
      <c r="B70" s="5" t="s">
        <v>149</v>
      </c>
      <c r="C70" s="28"/>
      <c r="D70" s="28"/>
      <c r="E70" s="28"/>
      <c r="F70" s="28"/>
      <c r="G70" s="28"/>
      <c r="H70" s="28"/>
      <c r="I70" s="28"/>
      <c r="J70" s="28"/>
      <c r="K70" s="28"/>
      <c r="L70" s="29">
        <f>L71+L72</f>
        <v>1218844</v>
      </c>
      <c r="M70" s="16">
        <f t="shared" ref="M70:T70" si="111">M71+M72</f>
        <v>0</v>
      </c>
      <c r="N70" s="29">
        <f t="shared" si="111"/>
        <v>6000</v>
      </c>
      <c r="O70" s="29">
        <f t="shared" ref="O70:Q70" si="112">O71+O72</f>
        <v>6000</v>
      </c>
      <c r="P70" s="29">
        <f t="shared" si="112"/>
        <v>3330</v>
      </c>
      <c r="Q70" s="16">
        <f t="shared" si="112"/>
        <v>2670</v>
      </c>
      <c r="R70" s="29">
        <f t="shared" si="111"/>
        <v>6000</v>
      </c>
      <c r="S70" s="29">
        <f t="shared" si="111"/>
        <v>3330</v>
      </c>
      <c r="T70" s="16">
        <f t="shared" si="111"/>
        <v>2670</v>
      </c>
      <c r="U70" s="29">
        <f t="shared" ref="U70:Z70" si="113">U71+U72</f>
        <v>0</v>
      </c>
      <c r="V70" s="29">
        <f t="shared" si="113"/>
        <v>0</v>
      </c>
      <c r="W70" s="16">
        <f t="shared" si="113"/>
        <v>0</v>
      </c>
      <c r="X70" s="29">
        <f t="shared" si="113"/>
        <v>0</v>
      </c>
      <c r="Y70" s="29">
        <f t="shared" si="113"/>
        <v>0</v>
      </c>
      <c r="Z70" s="16">
        <f t="shared" si="113"/>
        <v>0</v>
      </c>
      <c r="AA70" s="29">
        <f t="shared" ref="AA70:AC70" si="114">AA71+AA72</f>
        <v>0</v>
      </c>
      <c r="AB70" s="29">
        <f t="shared" si="114"/>
        <v>0</v>
      </c>
      <c r="AC70" s="16">
        <f t="shared" si="114"/>
        <v>0</v>
      </c>
      <c r="AD70" s="39"/>
    </row>
    <row r="71" spans="1:30" ht="78.75" x14ac:dyDescent="0.25">
      <c r="A71" s="9">
        <v>1</v>
      </c>
      <c r="B71" s="10" t="s">
        <v>150</v>
      </c>
      <c r="C71" s="9" t="s">
        <v>151</v>
      </c>
      <c r="D71" s="9" t="s">
        <v>849</v>
      </c>
      <c r="E71" s="12" t="s">
        <v>31</v>
      </c>
      <c r="F71" s="9"/>
      <c r="G71" s="9">
        <v>292</v>
      </c>
      <c r="H71" s="9" t="s">
        <v>849</v>
      </c>
      <c r="I71" s="9" t="s">
        <v>850</v>
      </c>
      <c r="J71" s="9" t="s">
        <v>51</v>
      </c>
      <c r="K71" s="9" t="s">
        <v>848</v>
      </c>
      <c r="L71" s="15">
        <v>218844</v>
      </c>
      <c r="M71" s="16"/>
      <c r="N71" s="15">
        <v>1000</v>
      </c>
      <c r="O71" s="15">
        <f t="shared" ref="O71:O72" si="115">P71+Q71</f>
        <v>1000</v>
      </c>
      <c r="P71" s="15"/>
      <c r="Q71" s="16">
        <v>1000</v>
      </c>
      <c r="R71" s="15">
        <f t="shared" ref="R71:R72" si="116">S71+T71</f>
        <v>1000</v>
      </c>
      <c r="S71" s="15"/>
      <c r="T71" s="16">
        <v>1000</v>
      </c>
      <c r="U71" s="15">
        <f t="shared" ref="U71:U72" si="117">V71+W71</f>
        <v>0</v>
      </c>
      <c r="V71" s="15"/>
      <c r="W71" s="16"/>
      <c r="X71" s="15">
        <f t="shared" ref="X71:X72" si="118">Y71+Z71</f>
        <v>0</v>
      </c>
      <c r="Y71" s="15"/>
      <c r="Z71" s="16"/>
      <c r="AA71" s="15">
        <f t="shared" ref="AA71:AA72" si="119">AB71+AC71</f>
        <v>0</v>
      </c>
      <c r="AB71" s="15"/>
      <c r="AC71" s="16"/>
      <c r="AD71" s="17"/>
    </row>
    <row r="72" spans="1:30" ht="78.75" x14ac:dyDescent="0.25">
      <c r="A72" s="9">
        <v>2</v>
      </c>
      <c r="B72" s="49" t="s">
        <v>152</v>
      </c>
      <c r="C72" s="9" t="s">
        <v>151</v>
      </c>
      <c r="D72" s="9"/>
      <c r="E72" s="12" t="s">
        <v>31</v>
      </c>
      <c r="F72" s="20">
        <v>7817931</v>
      </c>
      <c r="G72" s="9">
        <v>292</v>
      </c>
      <c r="H72" s="9"/>
      <c r="I72" s="9"/>
      <c r="J72" s="9"/>
      <c r="K72" s="9"/>
      <c r="L72" s="23">
        <v>1000000</v>
      </c>
      <c r="M72" s="16"/>
      <c r="N72" s="15">
        <v>5000</v>
      </c>
      <c r="O72" s="15">
        <f t="shared" si="115"/>
        <v>5000</v>
      </c>
      <c r="P72" s="15">
        <f>5000-1670</f>
        <v>3330</v>
      </c>
      <c r="Q72" s="16">
        <v>1670</v>
      </c>
      <c r="R72" s="15">
        <f t="shared" si="116"/>
        <v>5000</v>
      </c>
      <c r="S72" s="15">
        <f>5000-1670</f>
        <v>3330</v>
      </c>
      <c r="T72" s="16">
        <v>1670</v>
      </c>
      <c r="U72" s="15">
        <f t="shared" si="117"/>
        <v>0</v>
      </c>
      <c r="V72" s="15"/>
      <c r="W72" s="16"/>
      <c r="X72" s="15">
        <f t="shared" si="118"/>
        <v>0</v>
      </c>
      <c r="Y72" s="15"/>
      <c r="Z72" s="16"/>
      <c r="AA72" s="15">
        <f t="shared" si="119"/>
        <v>0</v>
      </c>
      <c r="AB72" s="15"/>
      <c r="AC72" s="16"/>
      <c r="AD72" s="17"/>
    </row>
    <row r="73" spans="1:30" ht="16.5" hidden="1" x14ac:dyDescent="0.25">
      <c r="A73" s="4"/>
      <c r="B73" s="5"/>
      <c r="C73" s="4"/>
      <c r="D73" s="4"/>
      <c r="E73" s="4"/>
      <c r="F73" s="4"/>
      <c r="G73" s="4"/>
      <c r="H73" s="4"/>
      <c r="I73" s="4"/>
      <c r="J73" s="4"/>
      <c r="K73" s="4"/>
      <c r="L73" s="29"/>
      <c r="M73" s="16"/>
      <c r="N73" s="29"/>
      <c r="O73" s="16"/>
      <c r="P73" s="16"/>
      <c r="Q73" s="16"/>
      <c r="R73" s="16"/>
      <c r="S73" s="16"/>
      <c r="T73" s="16"/>
      <c r="U73" s="16"/>
      <c r="V73" s="16"/>
      <c r="W73" s="16"/>
      <c r="X73" s="16"/>
      <c r="Y73" s="16"/>
      <c r="Z73" s="16"/>
      <c r="AA73" s="16"/>
      <c r="AB73" s="16"/>
      <c r="AC73" s="16"/>
      <c r="AD73" s="7"/>
    </row>
    <row r="74" spans="1:30" ht="16.5" hidden="1" x14ac:dyDescent="0.25">
      <c r="A74" s="9"/>
      <c r="B74" s="32"/>
      <c r="C74" s="9"/>
      <c r="D74" s="9"/>
      <c r="E74" s="12"/>
      <c r="F74" s="9"/>
      <c r="G74" s="9"/>
      <c r="H74" s="9"/>
      <c r="I74" s="22"/>
      <c r="J74" s="11"/>
      <c r="K74" s="11"/>
      <c r="L74" s="23"/>
      <c r="M74" s="16"/>
      <c r="N74" s="15"/>
      <c r="O74" s="16"/>
      <c r="P74" s="16"/>
      <c r="Q74" s="15"/>
      <c r="R74" s="16"/>
      <c r="S74" s="16"/>
      <c r="T74" s="15"/>
      <c r="U74" s="16"/>
      <c r="V74" s="16"/>
      <c r="W74" s="15"/>
      <c r="X74" s="16"/>
      <c r="Y74" s="16"/>
      <c r="Z74" s="15"/>
      <c r="AA74" s="16"/>
      <c r="AB74" s="16"/>
      <c r="AC74" s="15"/>
      <c r="AD74" s="17"/>
    </row>
    <row r="75" spans="1:30" ht="31.5" x14ac:dyDescent="0.25">
      <c r="A75" s="4" t="s">
        <v>96</v>
      </c>
      <c r="B75" s="5" t="s">
        <v>97</v>
      </c>
      <c r="C75" s="28"/>
      <c r="D75" s="28"/>
      <c r="E75" s="28"/>
      <c r="F75" s="28"/>
      <c r="G75" s="28"/>
      <c r="H75" s="28"/>
      <c r="I75" s="28"/>
      <c r="J75" s="28"/>
      <c r="K75" s="28"/>
      <c r="L75" s="29">
        <f>SUM(L76:L80)</f>
        <v>153068</v>
      </c>
      <c r="M75" s="16">
        <f t="shared" ref="M75" si="120">SUM(M76:M79)</f>
        <v>0</v>
      </c>
      <c r="N75" s="29">
        <f>SUM(N76:N80)</f>
        <v>980</v>
      </c>
      <c r="O75" s="29">
        <f t="shared" ref="O75:Q75" si="121">SUM(O76:O80)</f>
        <v>2470</v>
      </c>
      <c r="P75" s="29">
        <f t="shared" si="121"/>
        <v>150</v>
      </c>
      <c r="Q75" s="29">
        <f t="shared" si="121"/>
        <v>2320</v>
      </c>
      <c r="R75" s="29">
        <f t="shared" ref="R75:T75" si="122">SUM(R76:R80)</f>
        <v>2470</v>
      </c>
      <c r="S75" s="29">
        <f t="shared" si="122"/>
        <v>150</v>
      </c>
      <c r="T75" s="29">
        <f t="shared" si="122"/>
        <v>2320</v>
      </c>
      <c r="U75" s="29">
        <f t="shared" ref="U75:Z75" si="123">SUM(U76:U80)</f>
        <v>0</v>
      </c>
      <c r="V75" s="29">
        <f t="shared" si="123"/>
        <v>0</v>
      </c>
      <c r="W75" s="29">
        <f t="shared" si="123"/>
        <v>0</v>
      </c>
      <c r="X75" s="29">
        <f t="shared" si="123"/>
        <v>503</v>
      </c>
      <c r="Y75" s="29">
        <f t="shared" si="123"/>
        <v>250</v>
      </c>
      <c r="Z75" s="29">
        <f t="shared" si="123"/>
        <v>253</v>
      </c>
      <c r="AA75" s="29">
        <f t="shared" ref="AA75:AC75" si="124">SUM(AA76:AA80)</f>
        <v>100</v>
      </c>
      <c r="AB75" s="29">
        <f t="shared" si="124"/>
        <v>100</v>
      </c>
      <c r="AC75" s="29">
        <f t="shared" si="124"/>
        <v>0</v>
      </c>
      <c r="AD75" s="39"/>
    </row>
    <row r="76" spans="1:30" ht="49.5" x14ac:dyDescent="0.25">
      <c r="A76" s="9">
        <v>1</v>
      </c>
      <c r="B76" s="114" t="s">
        <v>898</v>
      </c>
      <c r="C76" s="11" t="s">
        <v>153</v>
      </c>
      <c r="D76" s="11" t="s">
        <v>154</v>
      </c>
      <c r="E76" s="12" t="s">
        <v>31</v>
      </c>
      <c r="F76" s="9"/>
      <c r="G76" s="9">
        <v>311</v>
      </c>
      <c r="H76" s="11" t="s">
        <v>154</v>
      </c>
      <c r="I76" s="11" t="s">
        <v>155</v>
      </c>
      <c r="J76" s="37" t="s">
        <v>60</v>
      </c>
      <c r="K76" s="37" t="s">
        <v>156</v>
      </c>
      <c r="L76" s="15">
        <v>31915</v>
      </c>
      <c r="M76" s="15"/>
      <c r="N76" s="15">
        <v>100</v>
      </c>
      <c r="O76" s="15">
        <f t="shared" ref="O76:O80" si="125">P76+Q76</f>
        <v>100</v>
      </c>
      <c r="P76" s="15">
        <v>100</v>
      </c>
      <c r="Q76" s="15"/>
      <c r="R76" s="15">
        <f t="shared" ref="R76:R80" si="126">S76+T76</f>
        <v>100</v>
      </c>
      <c r="S76" s="15">
        <v>100</v>
      </c>
      <c r="T76" s="15"/>
      <c r="U76" s="15">
        <f t="shared" ref="U76:U80" si="127">V76+W76</f>
        <v>0</v>
      </c>
      <c r="V76" s="15"/>
      <c r="W76" s="15"/>
      <c r="X76" s="15">
        <f t="shared" ref="X76:X80" si="128">Y76+Z76</f>
        <v>250</v>
      </c>
      <c r="Y76" s="15">
        <v>250</v>
      </c>
      <c r="Z76" s="15"/>
      <c r="AA76" s="15">
        <f t="shared" ref="AA76:AA80" si="129">AB76+AC76</f>
        <v>100</v>
      </c>
      <c r="AB76" s="15">
        <v>100</v>
      </c>
      <c r="AC76" s="15"/>
      <c r="AD76" s="17"/>
    </row>
    <row r="77" spans="1:30" ht="66" x14ac:dyDescent="0.25">
      <c r="A77" s="9">
        <v>2</v>
      </c>
      <c r="B77" s="114" t="s">
        <v>933</v>
      </c>
      <c r="C77" s="11" t="s">
        <v>153</v>
      </c>
      <c r="D77" s="11" t="s">
        <v>154</v>
      </c>
      <c r="E77" s="12" t="s">
        <v>31</v>
      </c>
      <c r="F77" s="9"/>
      <c r="G77" s="9">
        <v>311</v>
      </c>
      <c r="H77" s="11" t="s">
        <v>154</v>
      </c>
      <c r="I77" s="11"/>
      <c r="J77" s="37" t="s">
        <v>935</v>
      </c>
      <c r="K77" s="37" t="s">
        <v>934</v>
      </c>
      <c r="L77" s="15">
        <v>79496</v>
      </c>
      <c r="M77" s="15"/>
      <c r="N77" s="15">
        <v>700</v>
      </c>
      <c r="O77" s="15">
        <f t="shared" si="125"/>
        <v>2190</v>
      </c>
      <c r="P77" s="15"/>
      <c r="Q77" s="15">
        <v>2190</v>
      </c>
      <c r="R77" s="15">
        <f t="shared" si="126"/>
        <v>2190</v>
      </c>
      <c r="S77" s="15"/>
      <c r="T77" s="15">
        <v>2190</v>
      </c>
      <c r="U77" s="15">
        <f t="shared" si="127"/>
        <v>0</v>
      </c>
      <c r="V77" s="15"/>
      <c r="W77" s="15"/>
      <c r="X77" s="15">
        <f t="shared" si="128"/>
        <v>253</v>
      </c>
      <c r="Y77" s="15"/>
      <c r="Z77" s="15">
        <v>253</v>
      </c>
      <c r="AA77" s="15">
        <f t="shared" si="129"/>
        <v>0</v>
      </c>
      <c r="AB77" s="15"/>
      <c r="AC77" s="15">
        <v>0</v>
      </c>
      <c r="AD77" s="17"/>
    </row>
    <row r="78" spans="1:30" ht="47.25" x14ac:dyDescent="0.25">
      <c r="A78" s="9">
        <v>3</v>
      </c>
      <c r="B78" s="49" t="s">
        <v>157</v>
      </c>
      <c r="C78" s="9" t="s">
        <v>132</v>
      </c>
      <c r="D78" s="9" t="s">
        <v>50</v>
      </c>
      <c r="E78" s="12" t="s">
        <v>31</v>
      </c>
      <c r="F78" s="20"/>
      <c r="G78" s="9">
        <v>311</v>
      </c>
      <c r="H78" s="9" t="s">
        <v>50</v>
      </c>
      <c r="I78" s="9" t="s">
        <v>158</v>
      </c>
      <c r="J78" s="9" t="s">
        <v>44</v>
      </c>
      <c r="K78" s="9" t="s">
        <v>159</v>
      </c>
      <c r="L78" s="23">
        <v>9000</v>
      </c>
      <c r="M78" s="15"/>
      <c r="N78" s="15">
        <v>30</v>
      </c>
      <c r="O78" s="15">
        <f t="shared" si="125"/>
        <v>30</v>
      </c>
      <c r="P78" s="15"/>
      <c r="Q78" s="15">
        <v>30</v>
      </c>
      <c r="R78" s="15">
        <f t="shared" si="126"/>
        <v>30</v>
      </c>
      <c r="S78" s="15"/>
      <c r="T78" s="15">
        <v>30</v>
      </c>
      <c r="U78" s="15">
        <f t="shared" si="127"/>
        <v>0</v>
      </c>
      <c r="V78" s="15"/>
      <c r="W78" s="15"/>
      <c r="X78" s="15">
        <f t="shared" si="128"/>
        <v>0</v>
      </c>
      <c r="Y78" s="15"/>
      <c r="Z78" s="15"/>
      <c r="AA78" s="15">
        <f t="shared" si="129"/>
        <v>0</v>
      </c>
      <c r="AB78" s="15"/>
      <c r="AC78" s="15"/>
      <c r="AD78" s="17"/>
    </row>
    <row r="79" spans="1:30" ht="47.25" x14ac:dyDescent="0.25">
      <c r="A79" s="9">
        <v>4</v>
      </c>
      <c r="B79" s="49" t="s">
        <v>160</v>
      </c>
      <c r="C79" s="9" t="s">
        <v>132</v>
      </c>
      <c r="D79" s="9" t="s">
        <v>161</v>
      </c>
      <c r="E79" s="12" t="s">
        <v>31</v>
      </c>
      <c r="F79" s="20"/>
      <c r="G79" s="9">
        <v>311</v>
      </c>
      <c r="H79" s="9" t="s">
        <v>161</v>
      </c>
      <c r="I79" s="9" t="s">
        <v>158</v>
      </c>
      <c r="J79" s="9" t="s">
        <v>44</v>
      </c>
      <c r="K79" s="9" t="s">
        <v>162</v>
      </c>
      <c r="L79" s="23">
        <v>3200</v>
      </c>
      <c r="M79" s="15"/>
      <c r="N79" s="15">
        <v>50</v>
      </c>
      <c r="O79" s="15">
        <f t="shared" si="125"/>
        <v>50</v>
      </c>
      <c r="P79" s="15">
        <v>50</v>
      </c>
      <c r="Q79" s="15"/>
      <c r="R79" s="15">
        <f t="shared" si="126"/>
        <v>50</v>
      </c>
      <c r="S79" s="15">
        <v>50</v>
      </c>
      <c r="T79" s="15"/>
      <c r="U79" s="15">
        <f t="shared" si="127"/>
        <v>0</v>
      </c>
      <c r="V79" s="15"/>
      <c r="W79" s="15"/>
      <c r="X79" s="15">
        <f t="shared" si="128"/>
        <v>0</v>
      </c>
      <c r="Y79" s="15"/>
      <c r="Z79" s="15"/>
      <c r="AA79" s="15">
        <f t="shared" si="129"/>
        <v>0</v>
      </c>
      <c r="AB79" s="15"/>
      <c r="AC79" s="15"/>
      <c r="AD79" s="17"/>
    </row>
    <row r="80" spans="1:30" ht="94.5" x14ac:dyDescent="0.25">
      <c r="A80" s="9">
        <v>5</v>
      </c>
      <c r="B80" s="114" t="s">
        <v>777</v>
      </c>
      <c r="C80" s="56" t="s">
        <v>467</v>
      </c>
      <c r="D80" s="9" t="s">
        <v>701</v>
      </c>
      <c r="E80" s="12" t="s">
        <v>31</v>
      </c>
      <c r="F80" s="9">
        <v>7818181</v>
      </c>
      <c r="G80" s="9">
        <v>311</v>
      </c>
      <c r="H80" s="9" t="s">
        <v>701</v>
      </c>
      <c r="I80" s="11" t="s">
        <v>778</v>
      </c>
      <c r="J80" s="113" t="s">
        <v>60</v>
      </c>
      <c r="K80" s="113" t="s">
        <v>779</v>
      </c>
      <c r="L80" s="23">
        <v>29457</v>
      </c>
      <c r="M80" s="15"/>
      <c r="N80" s="15">
        <v>100</v>
      </c>
      <c r="O80" s="15">
        <f t="shared" si="125"/>
        <v>100</v>
      </c>
      <c r="P80" s="15"/>
      <c r="Q80" s="15">
        <v>100</v>
      </c>
      <c r="R80" s="15">
        <f t="shared" si="126"/>
        <v>100</v>
      </c>
      <c r="S80" s="15"/>
      <c r="T80" s="15">
        <v>100</v>
      </c>
      <c r="U80" s="15">
        <f t="shared" si="127"/>
        <v>0</v>
      </c>
      <c r="V80" s="15"/>
      <c r="W80" s="15"/>
      <c r="X80" s="15">
        <f t="shared" si="128"/>
        <v>0</v>
      </c>
      <c r="Y80" s="15"/>
      <c r="Z80" s="15"/>
      <c r="AA80" s="15">
        <f t="shared" si="129"/>
        <v>0</v>
      </c>
      <c r="AB80" s="15"/>
      <c r="AC80" s="15"/>
      <c r="AD80" s="17"/>
    </row>
    <row r="81" spans="1:30" s="52" customFormat="1" ht="31.5" x14ac:dyDescent="0.25">
      <c r="A81" s="4" t="s">
        <v>101</v>
      </c>
      <c r="B81" s="5" t="s">
        <v>102</v>
      </c>
      <c r="C81" s="42"/>
      <c r="D81" s="42"/>
      <c r="E81" s="43"/>
      <c r="F81" s="4"/>
      <c r="G81" s="4"/>
      <c r="H81" s="42"/>
      <c r="I81" s="42"/>
      <c r="J81" s="51"/>
      <c r="K81" s="51"/>
      <c r="L81" s="29">
        <f>L82</f>
        <v>20000</v>
      </c>
      <c r="M81" s="16">
        <f t="shared" ref="M81:AC81" si="130">M82</f>
        <v>0</v>
      </c>
      <c r="N81" s="29">
        <f t="shared" si="130"/>
        <v>150</v>
      </c>
      <c r="O81" s="29">
        <f t="shared" si="130"/>
        <v>150</v>
      </c>
      <c r="P81" s="29">
        <f t="shared" si="130"/>
        <v>150</v>
      </c>
      <c r="Q81" s="16">
        <f t="shared" si="130"/>
        <v>0</v>
      </c>
      <c r="R81" s="29">
        <f t="shared" si="130"/>
        <v>150</v>
      </c>
      <c r="S81" s="29">
        <f t="shared" si="130"/>
        <v>150</v>
      </c>
      <c r="T81" s="16">
        <f t="shared" si="130"/>
        <v>0</v>
      </c>
      <c r="U81" s="29">
        <f t="shared" si="130"/>
        <v>0</v>
      </c>
      <c r="V81" s="29">
        <f t="shared" si="130"/>
        <v>0</v>
      </c>
      <c r="W81" s="16">
        <f t="shared" si="130"/>
        <v>0</v>
      </c>
      <c r="X81" s="29">
        <f t="shared" si="130"/>
        <v>0</v>
      </c>
      <c r="Y81" s="29">
        <f t="shared" si="130"/>
        <v>0</v>
      </c>
      <c r="Z81" s="16">
        <f t="shared" si="130"/>
        <v>0</v>
      </c>
      <c r="AA81" s="29">
        <f t="shared" si="130"/>
        <v>0</v>
      </c>
      <c r="AB81" s="29">
        <f t="shared" si="130"/>
        <v>0</v>
      </c>
      <c r="AC81" s="16">
        <f t="shared" si="130"/>
        <v>0</v>
      </c>
      <c r="AD81" s="16"/>
    </row>
    <row r="82" spans="1:30" ht="141.75" x14ac:dyDescent="0.25">
      <c r="A82" s="9">
        <v>1</v>
      </c>
      <c r="B82" s="10" t="s">
        <v>164</v>
      </c>
      <c r="C82" s="11" t="s">
        <v>165</v>
      </c>
      <c r="D82" s="11" t="s">
        <v>166</v>
      </c>
      <c r="E82" s="12" t="s">
        <v>31</v>
      </c>
      <c r="F82" s="9"/>
      <c r="G82" s="9">
        <v>314</v>
      </c>
      <c r="H82" s="11" t="s">
        <v>166</v>
      </c>
      <c r="I82" s="11" t="s">
        <v>167</v>
      </c>
      <c r="J82" s="37" t="s">
        <v>60</v>
      </c>
      <c r="K82" s="9" t="s">
        <v>168</v>
      </c>
      <c r="L82" s="15">
        <v>20000</v>
      </c>
      <c r="M82" s="16"/>
      <c r="N82" s="15">
        <v>150</v>
      </c>
      <c r="O82" s="15">
        <f t="shared" ref="O82" si="131">P82+Q82</f>
        <v>150</v>
      </c>
      <c r="P82" s="15">
        <v>150</v>
      </c>
      <c r="Q82" s="16"/>
      <c r="R82" s="15">
        <f t="shared" ref="R82:R90" si="132">S82+T82</f>
        <v>150</v>
      </c>
      <c r="S82" s="15">
        <v>150</v>
      </c>
      <c r="T82" s="16"/>
      <c r="U82" s="15">
        <f t="shared" ref="U82" si="133">V82+W82</f>
        <v>0</v>
      </c>
      <c r="V82" s="15"/>
      <c r="W82" s="16"/>
      <c r="X82" s="15">
        <f t="shared" ref="X82" si="134">Y82+Z82</f>
        <v>0</v>
      </c>
      <c r="Y82" s="15"/>
      <c r="Z82" s="16"/>
      <c r="AA82" s="15">
        <f t="shared" ref="AA82" si="135">AB82+AC82</f>
        <v>0</v>
      </c>
      <c r="AB82" s="15"/>
      <c r="AC82" s="16"/>
      <c r="AD82" s="16"/>
    </row>
    <row r="83" spans="1:30" s="52" customFormat="1" ht="91.5" customHeight="1" x14ac:dyDescent="0.25">
      <c r="A83" s="4" t="s">
        <v>163</v>
      </c>
      <c r="B83" s="5" t="s">
        <v>780</v>
      </c>
      <c r="C83" s="42"/>
      <c r="D83" s="42"/>
      <c r="E83" s="43"/>
      <c r="F83" s="4"/>
      <c r="G83" s="4"/>
      <c r="H83" s="42"/>
      <c r="I83" s="42"/>
      <c r="J83" s="51"/>
      <c r="K83" s="51"/>
      <c r="L83" s="29">
        <f>L84</f>
        <v>459795</v>
      </c>
      <c r="M83" s="131">
        <f t="shared" ref="M83:N83" si="136">M84</f>
        <v>0</v>
      </c>
      <c r="N83" s="29">
        <f t="shared" si="136"/>
        <v>300</v>
      </c>
      <c r="O83" s="29">
        <f>O84</f>
        <v>300</v>
      </c>
      <c r="P83" s="29">
        <f t="shared" ref="P83:Q83" si="137">P84</f>
        <v>0</v>
      </c>
      <c r="Q83" s="29">
        <f t="shared" si="137"/>
        <v>300</v>
      </c>
      <c r="R83" s="29">
        <f>R84</f>
        <v>300</v>
      </c>
      <c r="S83" s="29">
        <f t="shared" ref="S83:AC83" si="138">S84</f>
        <v>0</v>
      </c>
      <c r="T83" s="29">
        <f t="shared" si="138"/>
        <v>300</v>
      </c>
      <c r="U83" s="29">
        <f t="shared" si="138"/>
        <v>0</v>
      </c>
      <c r="V83" s="29">
        <f t="shared" si="138"/>
        <v>0</v>
      </c>
      <c r="W83" s="29">
        <f t="shared" si="138"/>
        <v>0</v>
      </c>
      <c r="X83" s="29">
        <f t="shared" si="138"/>
        <v>0</v>
      </c>
      <c r="Y83" s="29">
        <f t="shared" si="138"/>
        <v>0</v>
      </c>
      <c r="Z83" s="29">
        <f t="shared" si="138"/>
        <v>0</v>
      </c>
      <c r="AA83" s="29">
        <f t="shared" si="138"/>
        <v>0</v>
      </c>
      <c r="AB83" s="29">
        <f t="shared" si="138"/>
        <v>0</v>
      </c>
      <c r="AC83" s="29">
        <f t="shared" si="138"/>
        <v>0</v>
      </c>
      <c r="AD83" s="131"/>
    </row>
    <row r="84" spans="1:30" ht="55.5" customHeight="1" x14ac:dyDescent="0.25">
      <c r="A84" s="9">
        <v>1</v>
      </c>
      <c r="B84" s="10" t="s">
        <v>169</v>
      </c>
      <c r="C84" s="11" t="s">
        <v>151</v>
      </c>
      <c r="D84" s="9" t="s">
        <v>161</v>
      </c>
      <c r="E84" s="12" t="s">
        <v>31</v>
      </c>
      <c r="F84" s="9"/>
      <c r="G84" s="9"/>
      <c r="H84" s="9" t="s">
        <v>161</v>
      </c>
      <c r="I84" s="11" t="s">
        <v>170</v>
      </c>
      <c r="J84" s="37" t="s">
        <v>171</v>
      </c>
      <c r="K84" s="37"/>
      <c r="L84" s="15">
        <v>459795</v>
      </c>
      <c r="M84" s="131"/>
      <c r="N84" s="15">
        <v>300</v>
      </c>
      <c r="O84" s="15">
        <f t="shared" ref="O84" si="139">P84+Q84</f>
        <v>300</v>
      </c>
      <c r="P84" s="15"/>
      <c r="Q84" s="131">
        <v>300</v>
      </c>
      <c r="R84" s="15">
        <f t="shared" si="132"/>
        <v>300</v>
      </c>
      <c r="S84" s="15"/>
      <c r="T84" s="131">
        <v>300</v>
      </c>
      <c r="U84" s="15">
        <f t="shared" ref="U84" si="140">V84+W84</f>
        <v>0</v>
      </c>
      <c r="V84" s="15"/>
      <c r="W84" s="131"/>
      <c r="X84" s="15">
        <f t="shared" ref="X84" si="141">Y84+Z84</f>
        <v>0</v>
      </c>
      <c r="Y84" s="15"/>
      <c r="Z84" s="131"/>
      <c r="AA84" s="15">
        <f t="shared" ref="AA84" si="142">AB84+AC84</f>
        <v>0</v>
      </c>
      <c r="AB84" s="15"/>
      <c r="AC84" s="131"/>
      <c r="AD84" s="131"/>
    </row>
    <row r="85" spans="1:30" s="8" customFormat="1" ht="55.5" customHeight="1" x14ac:dyDescent="0.25">
      <c r="A85" s="4" t="s">
        <v>1157</v>
      </c>
      <c r="B85" s="5" t="s">
        <v>91</v>
      </c>
      <c r="C85" s="199"/>
      <c r="D85" s="199"/>
      <c r="E85" s="199"/>
      <c r="F85" s="200"/>
      <c r="G85" s="200"/>
      <c r="H85" s="199"/>
      <c r="I85" s="201"/>
      <c r="J85" s="202"/>
      <c r="K85" s="202"/>
      <c r="L85" s="45">
        <f>L86</f>
        <v>410043</v>
      </c>
      <c r="M85" s="45">
        <f t="shared" ref="M85:AC85" si="143">M86</f>
        <v>0</v>
      </c>
      <c r="N85" s="45">
        <f t="shared" si="143"/>
        <v>0</v>
      </c>
      <c r="O85" s="45">
        <f t="shared" si="143"/>
        <v>0</v>
      </c>
      <c r="P85" s="45">
        <f t="shared" si="143"/>
        <v>0</v>
      </c>
      <c r="Q85" s="45">
        <f t="shared" si="143"/>
        <v>0</v>
      </c>
      <c r="R85" s="45">
        <f t="shared" si="143"/>
        <v>1000</v>
      </c>
      <c r="S85" s="45">
        <f t="shared" si="143"/>
        <v>0</v>
      </c>
      <c r="T85" s="45">
        <f t="shared" si="143"/>
        <v>1000</v>
      </c>
      <c r="U85" s="45">
        <f t="shared" si="143"/>
        <v>0</v>
      </c>
      <c r="V85" s="45">
        <f t="shared" si="143"/>
        <v>0</v>
      </c>
      <c r="W85" s="45">
        <f t="shared" si="143"/>
        <v>0</v>
      </c>
      <c r="X85" s="45">
        <f t="shared" si="143"/>
        <v>0</v>
      </c>
      <c r="Y85" s="45">
        <f t="shared" si="143"/>
        <v>0</v>
      </c>
      <c r="Z85" s="45">
        <f t="shared" si="143"/>
        <v>0</v>
      </c>
      <c r="AA85" s="45">
        <f t="shared" si="143"/>
        <v>0</v>
      </c>
      <c r="AB85" s="45">
        <f t="shared" si="143"/>
        <v>0</v>
      </c>
      <c r="AC85" s="45">
        <f t="shared" si="143"/>
        <v>0</v>
      </c>
      <c r="AD85" s="203"/>
    </row>
    <row r="86" spans="1:30" ht="55.5" customHeight="1" x14ac:dyDescent="0.25">
      <c r="A86" s="9">
        <v>1</v>
      </c>
      <c r="B86" s="40" t="s">
        <v>1215</v>
      </c>
      <c r="C86" s="11" t="s">
        <v>1216</v>
      </c>
      <c r="D86" s="11" t="s">
        <v>1217</v>
      </c>
      <c r="E86" s="11" t="s">
        <v>31</v>
      </c>
      <c r="F86" s="20"/>
      <c r="G86" s="20">
        <v>292</v>
      </c>
      <c r="H86" s="11" t="s">
        <v>1217</v>
      </c>
      <c r="I86" s="11" t="s">
        <v>1218</v>
      </c>
      <c r="J86" s="37" t="s">
        <v>1219</v>
      </c>
      <c r="K86" s="37" t="s">
        <v>1220</v>
      </c>
      <c r="L86" s="41">
        <v>410043</v>
      </c>
      <c r="M86" s="131"/>
      <c r="N86" s="15"/>
      <c r="O86" s="15"/>
      <c r="P86" s="15"/>
      <c r="Q86" s="131"/>
      <c r="R86" s="15">
        <f t="shared" si="132"/>
        <v>1000</v>
      </c>
      <c r="S86" s="15"/>
      <c r="T86" s="131">
        <v>1000</v>
      </c>
      <c r="U86" s="15">
        <f t="shared" ref="U86" si="144">V86+W86</f>
        <v>0</v>
      </c>
      <c r="V86" s="15"/>
      <c r="W86" s="131"/>
      <c r="X86" s="15">
        <f t="shared" ref="X86" si="145">Y86+Z86</f>
        <v>0</v>
      </c>
      <c r="Y86" s="15"/>
      <c r="Z86" s="131"/>
      <c r="AA86" s="15">
        <f t="shared" ref="AA86" si="146">AB86+AC86</f>
        <v>0</v>
      </c>
      <c r="AB86" s="15"/>
      <c r="AC86" s="131"/>
      <c r="AD86" s="131"/>
    </row>
    <row r="87" spans="1:30" s="24" customFormat="1" ht="63" x14ac:dyDescent="0.25">
      <c r="A87" s="33" t="s">
        <v>326</v>
      </c>
      <c r="B87" s="5" t="s">
        <v>172</v>
      </c>
      <c r="C87" s="42"/>
      <c r="D87" s="53"/>
      <c r="E87" s="53"/>
      <c r="F87" s="53"/>
      <c r="G87" s="53"/>
      <c r="H87" s="53"/>
      <c r="I87" s="53"/>
      <c r="J87" s="53"/>
      <c r="K87" s="53"/>
      <c r="L87" s="54">
        <f>SUM(L88:L90)</f>
        <v>12500</v>
      </c>
      <c r="M87" s="16">
        <f t="shared" ref="M87:T87" si="147">SUM(M88:M90)</f>
        <v>0</v>
      </c>
      <c r="N87" s="54">
        <f t="shared" si="147"/>
        <v>230</v>
      </c>
      <c r="O87" s="54">
        <f t="shared" ref="O87:Q87" si="148">SUM(O88:O90)</f>
        <v>230</v>
      </c>
      <c r="P87" s="54">
        <f t="shared" si="148"/>
        <v>230</v>
      </c>
      <c r="Q87" s="16">
        <f t="shared" si="148"/>
        <v>0</v>
      </c>
      <c r="R87" s="54">
        <f t="shared" si="147"/>
        <v>230</v>
      </c>
      <c r="S87" s="54">
        <f t="shared" si="147"/>
        <v>230</v>
      </c>
      <c r="T87" s="16">
        <f t="shared" si="147"/>
        <v>0</v>
      </c>
      <c r="U87" s="54">
        <f t="shared" ref="U87:Z87" si="149">SUM(U88:U90)</f>
        <v>0</v>
      </c>
      <c r="V87" s="54">
        <f t="shared" si="149"/>
        <v>0</v>
      </c>
      <c r="W87" s="16">
        <f t="shared" si="149"/>
        <v>0</v>
      </c>
      <c r="X87" s="54">
        <f t="shared" si="149"/>
        <v>0</v>
      </c>
      <c r="Y87" s="54">
        <f t="shared" si="149"/>
        <v>0</v>
      </c>
      <c r="Z87" s="16">
        <f t="shared" si="149"/>
        <v>0</v>
      </c>
      <c r="AA87" s="54">
        <f t="shared" ref="AA87:AC87" si="150">SUM(AA88:AA90)</f>
        <v>0</v>
      </c>
      <c r="AB87" s="54">
        <f t="shared" si="150"/>
        <v>0</v>
      </c>
      <c r="AC87" s="16">
        <f t="shared" si="150"/>
        <v>0</v>
      </c>
      <c r="AD87" s="16"/>
    </row>
    <row r="88" spans="1:30" s="24" customFormat="1" ht="49.5" x14ac:dyDescent="0.25">
      <c r="A88" s="13">
        <v>1</v>
      </c>
      <c r="B88" s="55" t="s">
        <v>173</v>
      </c>
      <c r="C88" s="11" t="s">
        <v>49</v>
      </c>
      <c r="D88" s="9" t="s">
        <v>161</v>
      </c>
      <c r="E88" s="12" t="s">
        <v>31</v>
      </c>
      <c r="F88" s="20">
        <v>7928164</v>
      </c>
      <c r="G88" s="20">
        <v>341</v>
      </c>
      <c r="H88" s="9" t="s">
        <v>161</v>
      </c>
      <c r="I88" s="11" t="s">
        <v>174</v>
      </c>
      <c r="J88" s="9" t="s">
        <v>60</v>
      </c>
      <c r="K88" s="56" t="s">
        <v>175</v>
      </c>
      <c r="L88" s="23">
        <v>3100</v>
      </c>
      <c r="M88" s="38"/>
      <c r="N88" s="57">
        <v>100</v>
      </c>
      <c r="O88" s="15">
        <f t="shared" ref="O88:O90" si="151">P88+Q88</f>
        <v>100</v>
      </c>
      <c r="P88" s="57">
        <v>100</v>
      </c>
      <c r="Q88" s="57"/>
      <c r="R88" s="15">
        <f t="shared" si="132"/>
        <v>100</v>
      </c>
      <c r="S88" s="57">
        <v>100</v>
      </c>
      <c r="T88" s="57"/>
      <c r="U88" s="15">
        <f t="shared" ref="U88:U90" si="152">V88+W88</f>
        <v>0</v>
      </c>
      <c r="V88" s="57"/>
      <c r="W88" s="57"/>
      <c r="X88" s="15">
        <f t="shared" ref="X88:X90" si="153">Y88+Z88</f>
        <v>0</v>
      </c>
      <c r="Y88" s="57"/>
      <c r="Z88" s="57"/>
      <c r="AA88" s="15">
        <f t="shared" ref="AA88:AA90" si="154">AB88+AC88</f>
        <v>0</v>
      </c>
      <c r="AB88" s="57"/>
      <c r="AC88" s="57"/>
      <c r="AD88" s="53"/>
    </row>
    <row r="89" spans="1:30" s="24" customFormat="1" ht="47.25" x14ac:dyDescent="0.25">
      <c r="A89" s="13">
        <v>2</v>
      </c>
      <c r="B89" s="55" t="s">
        <v>176</v>
      </c>
      <c r="C89" s="11" t="s">
        <v>177</v>
      </c>
      <c r="D89" s="9" t="s">
        <v>161</v>
      </c>
      <c r="E89" s="12" t="s">
        <v>31</v>
      </c>
      <c r="F89" s="20"/>
      <c r="G89" s="20">
        <v>341</v>
      </c>
      <c r="H89" s="9" t="s">
        <v>161</v>
      </c>
      <c r="I89" s="11" t="s">
        <v>178</v>
      </c>
      <c r="J89" s="9" t="s">
        <v>60</v>
      </c>
      <c r="K89" s="11" t="s">
        <v>179</v>
      </c>
      <c r="L89" s="23">
        <v>2300</v>
      </c>
      <c r="M89" s="41"/>
      <c r="N89" s="57">
        <v>100</v>
      </c>
      <c r="O89" s="15">
        <f t="shared" si="151"/>
        <v>100</v>
      </c>
      <c r="P89" s="57">
        <v>100</v>
      </c>
      <c r="Q89" s="57"/>
      <c r="R89" s="15">
        <f t="shared" si="132"/>
        <v>100</v>
      </c>
      <c r="S89" s="57">
        <v>100</v>
      </c>
      <c r="T89" s="57"/>
      <c r="U89" s="15">
        <f t="shared" si="152"/>
        <v>0</v>
      </c>
      <c r="V89" s="57"/>
      <c r="W89" s="57"/>
      <c r="X89" s="15">
        <f t="shared" si="153"/>
        <v>0</v>
      </c>
      <c r="Y89" s="57"/>
      <c r="Z89" s="57"/>
      <c r="AA89" s="15">
        <f t="shared" si="154"/>
        <v>0</v>
      </c>
      <c r="AB89" s="57"/>
      <c r="AC89" s="57"/>
      <c r="AD89" s="53"/>
    </row>
    <row r="90" spans="1:30" s="24" customFormat="1" ht="47.25" x14ac:dyDescent="0.25">
      <c r="A90" s="13">
        <v>3</v>
      </c>
      <c r="B90" s="55" t="s">
        <v>180</v>
      </c>
      <c r="C90" s="11" t="s">
        <v>181</v>
      </c>
      <c r="D90" s="9" t="s">
        <v>182</v>
      </c>
      <c r="E90" s="12" t="s">
        <v>31</v>
      </c>
      <c r="F90" s="20">
        <v>7925176</v>
      </c>
      <c r="G90" s="20">
        <v>341</v>
      </c>
      <c r="H90" s="9" t="s">
        <v>182</v>
      </c>
      <c r="I90" s="11" t="s">
        <v>174</v>
      </c>
      <c r="J90" s="9" t="s">
        <v>60</v>
      </c>
      <c r="K90" s="11" t="s">
        <v>183</v>
      </c>
      <c r="L90" s="23">
        <v>7100</v>
      </c>
      <c r="M90" s="41"/>
      <c r="N90" s="57">
        <v>30</v>
      </c>
      <c r="O90" s="15">
        <f t="shared" si="151"/>
        <v>30</v>
      </c>
      <c r="P90" s="57">
        <v>30</v>
      </c>
      <c r="Q90" s="57"/>
      <c r="R90" s="15">
        <f t="shared" si="132"/>
        <v>30</v>
      </c>
      <c r="S90" s="57">
        <v>30</v>
      </c>
      <c r="T90" s="57"/>
      <c r="U90" s="15">
        <f t="shared" si="152"/>
        <v>0</v>
      </c>
      <c r="V90" s="57"/>
      <c r="W90" s="57"/>
      <c r="X90" s="15">
        <f t="shared" si="153"/>
        <v>0</v>
      </c>
      <c r="Y90" s="57"/>
      <c r="Z90" s="57"/>
      <c r="AA90" s="15">
        <f t="shared" si="154"/>
        <v>0</v>
      </c>
      <c r="AB90" s="57"/>
      <c r="AC90" s="57"/>
      <c r="AD90" s="53"/>
    </row>
    <row r="91" spans="1:30" s="24" customFormat="1" ht="3.75" customHeight="1" x14ac:dyDescent="0.25">
      <c r="A91" s="53"/>
      <c r="B91" s="53"/>
      <c r="C91" s="53"/>
      <c r="D91" s="53"/>
      <c r="E91" s="53"/>
      <c r="F91" s="53"/>
      <c r="G91" s="53"/>
      <c r="H91" s="53"/>
      <c r="I91" s="53"/>
      <c r="J91" s="53"/>
      <c r="K91" s="53"/>
      <c r="L91" s="53"/>
      <c r="M91" s="53"/>
      <c r="N91" s="53"/>
      <c r="O91" s="53"/>
      <c r="P91" s="53"/>
      <c r="Q91" s="53"/>
      <c r="R91" s="53"/>
      <c r="S91" s="53"/>
      <c r="T91" s="53"/>
      <c r="U91" s="53"/>
      <c r="V91" s="53"/>
      <c r="W91" s="53"/>
      <c r="X91" s="53"/>
      <c r="Y91" s="53"/>
      <c r="Z91" s="53"/>
      <c r="AA91" s="53"/>
      <c r="AB91" s="53"/>
      <c r="AC91" s="53"/>
      <c r="AD91" s="53"/>
    </row>
    <row r="92" spans="1:30" s="24" customFormat="1" x14ac:dyDescent="0.25"/>
    <row r="93" spans="1:30" s="24" customFormat="1" x14ac:dyDescent="0.25"/>
    <row r="94" spans="1:30" s="24" customFormat="1" x14ac:dyDescent="0.25"/>
  </sheetData>
  <mergeCells count="46">
    <mergeCell ref="X7:Z8"/>
    <mergeCell ref="X9:X11"/>
    <mergeCell ref="Y9:Z9"/>
    <mergeCell ref="Y10:Y11"/>
    <mergeCell ref="Z10:Z11"/>
    <mergeCell ref="AA7:AC8"/>
    <mergeCell ref="AA9:AA11"/>
    <mergeCell ref="AB9:AC9"/>
    <mergeCell ref="AB10:AB11"/>
    <mergeCell ref="AC10:AC11"/>
    <mergeCell ref="A5:AD5"/>
    <mergeCell ref="A1:AD1"/>
    <mergeCell ref="A2:AD2"/>
    <mergeCell ref="A3:AD3"/>
    <mergeCell ref="A4:AD4"/>
    <mergeCell ref="A6:AD6"/>
    <mergeCell ref="A7:A11"/>
    <mergeCell ref="B7:B11"/>
    <mergeCell ref="C7:C11"/>
    <mergeCell ref="E7:E11"/>
    <mergeCell ref="F7:F11"/>
    <mergeCell ref="G7:G11"/>
    <mergeCell ref="H7:H11"/>
    <mergeCell ref="I7:I11"/>
    <mergeCell ref="J7:J11"/>
    <mergeCell ref="K7:K11"/>
    <mergeCell ref="L7:L11"/>
    <mergeCell ref="M7:M11"/>
    <mergeCell ref="N7:N11"/>
    <mergeCell ref="R7:T8"/>
    <mergeCell ref="AD7:AD11"/>
    <mergeCell ref="U7:W8"/>
    <mergeCell ref="R9:R11"/>
    <mergeCell ref="S9:T9"/>
    <mergeCell ref="U9:U11"/>
    <mergeCell ref="V9:W9"/>
    <mergeCell ref="S10:S11"/>
    <mergeCell ref="T10:T11"/>
    <mergeCell ref="V10:V11"/>
    <mergeCell ref="W10:W11"/>
    <mergeCell ref="D7:D11"/>
    <mergeCell ref="O7:Q8"/>
    <mergeCell ref="O9:O11"/>
    <mergeCell ref="P9:Q9"/>
    <mergeCell ref="P10:P11"/>
    <mergeCell ref="Q10:Q11"/>
  </mergeCells>
  <printOptions horizontalCentered="1"/>
  <pageMargins left="0.19685039370078741" right="0.19685039370078741" top="0.31496062992125984" bottom="0.39370078740157483" header="0.19685039370078741" footer="0.19685039370078741"/>
  <pageSetup paperSize="9" scale="65" orientation="landscape" r:id="rId1"/>
  <headerFooter>
    <oddFooter>&amp;C&amp;P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Y103"/>
  <sheetViews>
    <sheetView topLeftCell="A7" zoomScale="70" zoomScaleNormal="70" workbookViewId="0">
      <pane xSplit="2" ySplit="4" topLeftCell="I64" activePane="bottomRight" state="frozen"/>
      <selection activeCell="A7" sqref="A7"/>
      <selection pane="topRight" activeCell="C7" sqref="C7"/>
      <selection pane="bottomLeft" activeCell="A11" sqref="A11"/>
      <selection pane="bottomRight" activeCell="B67" sqref="B67"/>
    </sheetView>
  </sheetViews>
  <sheetFormatPr defaultRowHeight="15.75" x14ac:dyDescent="0.25"/>
  <cols>
    <col min="1" max="1" width="6.5703125" style="135" customWidth="1"/>
    <col min="2" max="2" width="28.42578125" style="58" customWidth="1"/>
    <col min="3" max="3" width="15" style="58" customWidth="1"/>
    <col min="4" max="4" width="21.7109375" style="58" hidden="1" customWidth="1"/>
    <col min="5" max="5" width="17.140625" style="58" customWidth="1"/>
    <col min="6" max="6" width="25.42578125" style="58" customWidth="1"/>
    <col min="7" max="7" width="12.85546875" style="58" customWidth="1"/>
    <col min="8" max="8" width="13.28515625" style="58" customWidth="1"/>
    <col min="9" max="9" width="13.28515625" style="135" customWidth="1"/>
    <col min="10" max="10" width="11.42578125" style="135" customWidth="1"/>
    <col min="11" max="11" width="13.42578125" style="58" customWidth="1"/>
    <col min="12" max="12" width="11.7109375" style="58" customWidth="1"/>
    <col min="13" max="13" width="10.85546875" style="58" customWidth="1"/>
    <col min="14" max="14" width="11.28515625" style="58" customWidth="1"/>
    <col min="15" max="15" width="13.28515625" style="58" customWidth="1"/>
    <col min="16" max="16" width="12.42578125" style="58" customWidth="1"/>
    <col min="17" max="17" width="12.42578125" style="135" customWidth="1"/>
    <col min="18" max="18" width="15" style="58" customWidth="1"/>
    <col min="19" max="19" width="13" style="58" hidden="1" customWidth="1"/>
    <col min="20" max="20" width="14.85546875" style="58" customWidth="1"/>
    <col min="21" max="23" width="15" style="58" customWidth="1"/>
    <col min="24" max="24" width="12.5703125" style="58" customWidth="1"/>
    <col min="25" max="25" width="23.140625" style="58" customWidth="1"/>
    <col min="26" max="26" width="9.140625" style="58"/>
    <col min="27" max="27" width="16" style="58" customWidth="1"/>
    <col min="28" max="16384" width="9.140625" style="58"/>
  </cols>
  <sheetData>
    <row r="1" spans="1:25" ht="29.25" customHeight="1" x14ac:dyDescent="0.25">
      <c r="A1" s="402" t="s">
        <v>184</v>
      </c>
      <c r="B1" s="402"/>
      <c r="C1" s="402"/>
      <c r="D1" s="402"/>
      <c r="E1" s="402"/>
      <c r="F1" s="402"/>
      <c r="G1" s="402"/>
      <c r="H1" s="402"/>
      <c r="I1" s="402"/>
      <c r="J1" s="402"/>
      <c r="K1" s="402"/>
      <c r="L1" s="402"/>
      <c r="M1" s="402"/>
      <c r="N1" s="402"/>
      <c r="O1" s="402"/>
      <c r="P1" s="402"/>
      <c r="Q1" s="402"/>
      <c r="R1" s="402"/>
      <c r="S1" s="402"/>
      <c r="T1" s="402"/>
      <c r="U1" s="402"/>
      <c r="V1" s="402"/>
      <c r="W1" s="402"/>
      <c r="X1" s="402"/>
      <c r="Y1" s="402"/>
    </row>
    <row r="2" spans="1:25" ht="45.75" customHeight="1" x14ac:dyDescent="0.25">
      <c r="A2" s="403" t="s">
        <v>940</v>
      </c>
      <c r="B2" s="403"/>
      <c r="C2" s="403"/>
      <c r="D2" s="403"/>
      <c r="E2" s="403"/>
      <c r="F2" s="403"/>
      <c r="G2" s="403"/>
      <c r="H2" s="403"/>
      <c r="I2" s="403"/>
      <c r="J2" s="403"/>
      <c r="K2" s="403"/>
      <c r="L2" s="403"/>
      <c r="M2" s="403"/>
      <c r="N2" s="403"/>
      <c r="O2" s="403"/>
      <c r="P2" s="403"/>
      <c r="Q2" s="403"/>
      <c r="R2" s="403"/>
      <c r="S2" s="403"/>
      <c r="T2" s="403"/>
      <c r="U2" s="403"/>
      <c r="V2" s="403"/>
      <c r="W2" s="403"/>
      <c r="X2" s="403"/>
      <c r="Y2" s="403"/>
    </row>
    <row r="3" spans="1:25" ht="43.5" hidden="1" customHeight="1" x14ac:dyDescent="0.25">
      <c r="A3" s="404" t="s">
        <v>185</v>
      </c>
      <c r="B3" s="404"/>
      <c r="C3" s="404"/>
      <c r="D3" s="404"/>
      <c r="E3" s="404"/>
      <c r="F3" s="404"/>
      <c r="G3" s="404"/>
      <c r="H3" s="404"/>
      <c r="I3" s="404"/>
      <c r="J3" s="404"/>
      <c r="K3" s="404"/>
      <c r="L3" s="404"/>
      <c r="M3" s="404"/>
      <c r="N3" s="404"/>
      <c r="O3" s="404"/>
      <c r="P3" s="404"/>
      <c r="Q3" s="404"/>
      <c r="R3" s="404"/>
      <c r="S3" s="404"/>
      <c r="T3" s="404"/>
      <c r="U3" s="404"/>
      <c r="V3" s="404"/>
      <c r="W3" s="404"/>
      <c r="X3" s="404"/>
      <c r="Y3" s="404"/>
    </row>
    <row r="4" spans="1:25" ht="22.5" hidden="1" customHeight="1" x14ac:dyDescent="0.25">
      <c r="A4" s="405" t="s">
        <v>973</v>
      </c>
      <c r="B4" s="405"/>
      <c r="C4" s="405"/>
      <c r="D4" s="405"/>
      <c r="E4" s="405"/>
      <c r="F4" s="405"/>
      <c r="G4" s="405"/>
      <c r="H4" s="405"/>
      <c r="I4" s="405"/>
      <c r="J4" s="405"/>
      <c r="K4" s="405"/>
      <c r="L4" s="405"/>
      <c r="M4" s="405"/>
      <c r="N4" s="405"/>
      <c r="O4" s="405"/>
      <c r="P4" s="405"/>
      <c r="Q4" s="405"/>
      <c r="R4" s="405"/>
      <c r="S4" s="405"/>
      <c r="T4" s="405"/>
      <c r="U4" s="405"/>
      <c r="V4" s="405"/>
      <c r="W4" s="405"/>
      <c r="X4" s="405"/>
      <c r="Y4" s="405"/>
    </row>
    <row r="5" spans="1:25" ht="21.75" customHeight="1" x14ac:dyDescent="0.25">
      <c r="A5" s="406" t="s">
        <v>939</v>
      </c>
      <c r="B5" s="406"/>
      <c r="C5" s="406"/>
      <c r="D5" s="406"/>
      <c r="E5" s="406"/>
      <c r="F5" s="406"/>
      <c r="G5" s="406"/>
      <c r="H5" s="406"/>
      <c r="I5" s="406"/>
      <c r="J5" s="406"/>
      <c r="K5" s="406"/>
      <c r="L5" s="406"/>
      <c r="M5" s="406"/>
      <c r="N5" s="406"/>
      <c r="O5" s="406"/>
      <c r="P5" s="406"/>
      <c r="Q5" s="406"/>
      <c r="R5" s="406"/>
      <c r="S5" s="406"/>
      <c r="T5" s="406"/>
      <c r="U5" s="406"/>
      <c r="V5" s="406"/>
      <c r="W5" s="406"/>
      <c r="X5" s="406"/>
      <c r="Y5" s="406"/>
    </row>
    <row r="6" spans="1:25" ht="31.5" customHeight="1" x14ac:dyDescent="0.25">
      <c r="L6" s="59"/>
      <c r="M6" s="59"/>
      <c r="R6" s="59"/>
      <c r="Y6" s="130" t="s">
        <v>187</v>
      </c>
    </row>
    <row r="7" spans="1:25" s="60" customFormat="1" ht="39.75" customHeight="1" x14ac:dyDescent="0.25">
      <c r="A7" s="373" t="s">
        <v>5</v>
      </c>
      <c r="B7" s="373" t="s">
        <v>188</v>
      </c>
      <c r="C7" s="373" t="s">
        <v>7</v>
      </c>
      <c r="D7" s="373" t="s">
        <v>189</v>
      </c>
      <c r="E7" s="373" t="s">
        <v>190</v>
      </c>
      <c r="F7" s="373" t="s">
        <v>12</v>
      </c>
      <c r="G7" s="373" t="s">
        <v>191</v>
      </c>
      <c r="H7" s="373" t="s">
        <v>8</v>
      </c>
      <c r="I7" s="373" t="s">
        <v>192</v>
      </c>
      <c r="J7" s="373" t="s">
        <v>10</v>
      </c>
      <c r="K7" s="373" t="s">
        <v>193</v>
      </c>
      <c r="L7" s="373" t="s">
        <v>194</v>
      </c>
      <c r="M7" s="42" t="s">
        <v>22</v>
      </c>
      <c r="N7" s="373" t="s">
        <v>195</v>
      </c>
      <c r="O7" s="373" t="s">
        <v>196</v>
      </c>
      <c r="P7" s="373" t="s">
        <v>197</v>
      </c>
      <c r="Q7" s="373" t="s">
        <v>198</v>
      </c>
      <c r="R7" s="373" t="s">
        <v>199</v>
      </c>
      <c r="S7" s="373" t="s">
        <v>17</v>
      </c>
      <c r="T7" s="373" t="s">
        <v>971</v>
      </c>
      <c r="U7" s="373" t="s">
        <v>1002</v>
      </c>
      <c r="V7" s="400" t="s">
        <v>200</v>
      </c>
      <c r="W7" s="401"/>
      <c r="X7" s="373" t="s">
        <v>201</v>
      </c>
      <c r="Y7" s="373" t="s">
        <v>20</v>
      </c>
    </row>
    <row r="8" spans="1:25" s="60" customFormat="1" ht="21" hidden="1" customHeight="1" x14ac:dyDescent="0.25">
      <c r="A8" s="373"/>
      <c r="B8" s="373"/>
      <c r="C8" s="373"/>
      <c r="D8" s="373"/>
      <c r="E8" s="373"/>
      <c r="F8" s="373"/>
      <c r="G8" s="373"/>
      <c r="H8" s="373"/>
      <c r="I8" s="373"/>
      <c r="J8" s="373"/>
      <c r="K8" s="373"/>
      <c r="L8" s="373"/>
      <c r="M8" s="373" t="s">
        <v>202</v>
      </c>
      <c r="N8" s="373"/>
      <c r="O8" s="373"/>
      <c r="P8" s="373"/>
      <c r="Q8" s="373"/>
      <c r="R8" s="373"/>
      <c r="S8" s="373"/>
      <c r="T8" s="373"/>
      <c r="U8" s="373"/>
      <c r="V8" s="61"/>
      <c r="W8" s="61"/>
      <c r="X8" s="373"/>
      <c r="Y8" s="373"/>
    </row>
    <row r="9" spans="1:25" s="60" customFormat="1" ht="99" customHeight="1" x14ac:dyDescent="0.25">
      <c r="A9" s="373"/>
      <c r="B9" s="373"/>
      <c r="C9" s="373"/>
      <c r="D9" s="373"/>
      <c r="E9" s="373"/>
      <c r="F9" s="373"/>
      <c r="G9" s="373"/>
      <c r="H9" s="373"/>
      <c r="I9" s="373"/>
      <c r="J9" s="373"/>
      <c r="K9" s="373"/>
      <c r="L9" s="373"/>
      <c r="M9" s="373"/>
      <c r="N9" s="373"/>
      <c r="O9" s="373"/>
      <c r="P9" s="373"/>
      <c r="Q9" s="373"/>
      <c r="R9" s="373"/>
      <c r="S9" s="373"/>
      <c r="T9" s="373"/>
      <c r="U9" s="373"/>
      <c r="V9" s="61" t="s">
        <v>203</v>
      </c>
      <c r="W9" s="61" t="s">
        <v>19</v>
      </c>
      <c r="X9" s="373"/>
      <c r="Y9" s="373"/>
    </row>
    <row r="10" spans="1:25" ht="26.25" customHeight="1" x14ac:dyDescent="0.25">
      <c r="A10" s="134"/>
      <c r="B10" s="134" t="s">
        <v>204</v>
      </c>
      <c r="C10" s="61"/>
      <c r="D10" s="61"/>
      <c r="E10" s="61"/>
      <c r="F10" s="61"/>
      <c r="G10" s="61"/>
      <c r="H10" s="61"/>
      <c r="I10" s="61"/>
      <c r="J10" s="61"/>
      <c r="K10" s="61"/>
      <c r="L10" s="62">
        <f t="shared" ref="L10:W10" si="0">L11+L22+L36+L48+L57+L65+L72+L80+L96</f>
        <v>1111400</v>
      </c>
      <c r="M10" s="62">
        <f t="shared" si="0"/>
        <v>52517</v>
      </c>
      <c r="N10" s="62">
        <f t="shared" si="0"/>
        <v>865</v>
      </c>
      <c r="O10" s="62">
        <f t="shared" si="0"/>
        <v>144620</v>
      </c>
      <c r="P10" s="131">
        <f t="shared" si="0"/>
        <v>0</v>
      </c>
      <c r="Q10" s="131">
        <f t="shared" si="0"/>
        <v>0</v>
      </c>
      <c r="R10" s="62">
        <f t="shared" si="0"/>
        <v>314212.83999999997</v>
      </c>
      <c r="S10" s="62">
        <f t="shared" si="0"/>
        <v>294902</v>
      </c>
      <c r="T10" s="62">
        <f t="shared" si="0"/>
        <v>289400</v>
      </c>
      <c r="U10" s="62">
        <f t="shared" si="0"/>
        <v>0</v>
      </c>
      <c r="V10" s="62">
        <f t="shared" si="0"/>
        <v>0</v>
      </c>
      <c r="W10" s="62">
        <f t="shared" si="0"/>
        <v>0</v>
      </c>
      <c r="X10" s="63"/>
      <c r="Y10" s="63"/>
    </row>
    <row r="11" spans="1:25" ht="53.25" customHeight="1" x14ac:dyDescent="0.25">
      <c r="A11" s="134" t="s">
        <v>27</v>
      </c>
      <c r="B11" s="134" t="s">
        <v>205</v>
      </c>
      <c r="C11" s="61"/>
      <c r="D11" s="61"/>
      <c r="E11" s="61"/>
      <c r="F11" s="61"/>
      <c r="G11" s="61"/>
      <c r="H11" s="61"/>
      <c r="I11" s="61"/>
      <c r="J11" s="61"/>
      <c r="K11" s="61"/>
      <c r="L11" s="62">
        <f>L12+L16</f>
        <v>66757</v>
      </c>
      <c r="M11" s="62">
        <f t="shared" ref="M11:T11" si="1">M12+M16</f>
        <v>2953</v>
      </c>
      <c r="N11" s="131">
        <f t="shared" si="1"/>
        <v>0</v>
      </c>
      <c r="O11" s="131">
        <f t="shared" si="1"/>
        <v>0</v>
      </c>
      <c r="P11" s="131">
        <f t="shared" si="1"/>
        <v>0</v>
      </c>
      <c r="Q11" s="131">
        <f t="shared" si="1"/>
        <v>0</v>
      </c>
      <c r="R11" s="62">
        <f t="shared" si="1"/>
        <v>20940</v>
      </c>
      <c r="S11" s="62">
        <f t="shared" si="1"/>
        <v>30000</v>
      </c>
      <c r="T11" s="62">
        <f t="shared" si="1"/>
        <v>30000</v>
      </c>
      <c r="U11" s="62">
        <f t="shared" ref="U11:W11" si="2">U12+U16</f>
        <v>0</v>
      </c>
      <c r="V11" s="62">
        <f t="shared" si="2"/>
        <v>0</v>
      </c>
      <c r="W11" s="62">
        <f t="shared" si="2"/>
        <v>0</v>
      </c>
      <c r="X11" s="63"/>
      <c r="Y11" s="63"/>
    </row>
    <row r="12" spans="1:25" s="67" customFormat="1" ht="53.25" customHeight="1" x14ac:dyDescent="0.25">
      <c r="A12" s="42"/>
      <c r="B12" s="64" t="s">
        <v>206</v>
      </c>
      <c r="C12" s="5"/>
      <c r="D12" s="5"/>
      <c r="E12" s="5"/>
      <c r="F12" s="5"/>
      <c r="G12" s="5"/>
      <c r="H12" s="5"/>
      <c r="I12" s="5"/>
      <c r="J12" s="5"/>
      <c r="K12" s="5"/>
      <c r="L12" s="65">
        <f>SUM(L13:L15)</f>
        <v>31709</v>
      </c>
      <c r="M12" s="65">
        <f t="shared" ref="M12:T12" si="3">SUM(M13:M15)</f>
        <v>1614</v>
      </c>
      <c r="N12" s="131">
        <f t="shared" si="3"/>
        <v>0</v>
      </c>
      <c r="O12" s="131">
        <f t="shared" si="3"/>
        <v>0</v>
      </c>
      <c r="P12" s="131">
        <f t="shared" si="3"/>
        <v>0</v>
      </c>
      <c r="Q12" s="131">
        <f t="shared" si="3"/>
        <v>0</v>
      </c>
      <c r="R12" s="65">
        <f t="shared" si="3"/>
        <v>20940</v>
      </c>
      <c r="S12" s="65">
        <f t="shared" si="3"/>
        <v>5990</v>
      </c>
      <c r="T12" s="65">
        <f t="shared" si="3"/>
        <v>5990</v>
      </c>
      <c r="U12" s="65">
        <f t="shared" ref="U12:W12" si="4">SUM(U13:U15)</f>
        <v>0</v>
      </c>
      <c r="V12" s="65">
        <f t="shared" si="4"/>
        <v>0</v>
      </c>
      <c r="W12" s="65">
        <f t="shared" si="4"/>
        <v>0</v>
      </c>
      <c r="X12" s="66"/>
      <c r="Y12" s="66"/>
    </row>
    <row r="13" spans="1:25" ht="78" customHeight="1" x14ac:dyDescent="0.25">
      <c r="A13" s="11">
        <v>1</v>
      </c>
      <c r="B13" s="68" t="s">
        <v>207</v>
      </c>
      <c r="C13" s="11" t="s">
        <v>208</v>
      </c>
      <c r="D13" s="11"/>
      <c r="E13" s="69" t="s">
        <v>209</v>
      </c>
      <c r="F13" s="37" t="s">
        <v>210</v>
      </c>
      <c r="G13" s="70" t="s">
        <v>211</v>
      </c>
      <c r="H13" s="11" t="s">
        <v>31</v>
      </c>
      <c r="I13" s="11">
        <v>7866655</v>
      </c>
      <c r="J13" s="71" t="s">
        <v>57</v>
      </c>
      <c r="K13" s="72" t="s">
        <v>212</v>
      </c>
      <c r="L13" s="41">
        <v>14806</v>
      </c>
      <c r="M13" s="41">
        <v>1204</v>
      </c>
      <c r="N13" s="41"/>
      <c r="O13" s="41"/>
      <c r="P13" s="37" t="s">
        <v>213</v>
      </c>
      <c r="Q13" s="41"/>
      <c r="R13" s="41">
        <v>12000</v>
      </c>
      <c r="S13" s="41">
        <v>500</v>
      </c>
      <c r="T13" s="41">
        <v>500</v>
      </c>
      <c r="U13" s="41"/>
      <c r="V13" s="41"/>
      <c r="W13" s="41"/>
      <c r="X13" s="73"/>
      <c r="Y13" s="37"/>
    </row>
    <row r="14" spans="1:25" ht="68.25" customHeight="1" x14ac:dyDescent="0.25">
      <c r="A14" s="11">
        <v>2</v>
      </c>
      <c r="B14" s="40" t="s">
        <v>214</v>
      </c>
      <c r="C14" s="11" t="s">
        <v>208</v>
      </c>
      <c r="D14" s="11"/>
      <c r="E14" s="69" t="s">
        <v>215</v>
      </c>
      <c r="F14" s="69" t="s">
        <v>216</v>
      </c>
      <c r="G14" s="70" t="s">
        <v>217</v>
      </c>
      <c r="H14" s="11" t="s">
        <v>31</v>
      </c>
      <c r="I14" s="69">
        <v>7890827</v>
      </c>
      <c r="J14" s="69">
        <v>132</v>
      </c>
      <c r="K14" s="72" t="s">
        <v>40</v>
      </c>
      <c r="L14" s="41">
        <v>14938</v>
      </c>
      <c r="M14" s="41">
        <v>410</v>
      </c>
      <c r="N14" s="41"/>
      <c r="O14" s="41"/>
      <c r="P14" s="37" t="s">
        <v>213</v>
      </c>
      <c r="Q14" s="41"/>
      <c r="R14" s="41">
        <v>7500</v>
      </c>
      <c r="S14" s="41">
        <v>5000</v>
      </c>
      <c r="T14" s="41">
        <v>5000</v>
      </c>
      <c r="U14" s="41"/>
      <c r="V14" s="41"/>
      <c r="W14" s="41"/>
      <c r="X14" s="73"/>
      <c r="Y14" s="37"/>
    </row>
    <row r="15" spans="1:25" ht="75.75" customHeight="1" x14ac:dyDescent="0.25">
      <c r="A15" s="11">
        <v>3</v>
      </c>
      <c r="B15" s="40" t="s">
        <v>956</v>
      </c>
      <c r="C15" s="11" t="s">
        <v>904</v>
      </c>
      <c r="D15" s="11"/>
      <c r="E15" s="69" t="s">
        <v>851</v>
      </c>
      <c r="F15" s="69" t="s">
        <v>905</v>
      </c>
      <c r="G15" s="70" t="s">
        <v>161</v>
      </c>
      <c r="H15" s="11" t="s">
        <v>31</v>
      </c>
      <c r="I15" s="69">
        <v>7931257</v>
      </c>
      <c r="J15" s="69">
        <v>332</v>
      </c>
      <c r="K15" s="72" t="s">
        <v>35</v>
      </c>
      <c r="L15" s="41">
        <v>1965</v>
      </c>
      <c r="M15" s="41">
        <v>0</v>
      </c>
      <c r="N15" s="41"/>
      <c r="O15" s="41"/>
      <c r="P15" s="37"/>
      <c r="Q15" s="41"/>
      <c r="R15" s="41">
        <v>1440</v>
      </c>
      <c r="S15" s="41">
        <v>490</v>
      </c>
      <c r="T15" s="41">
        <v>490</v>
      </c>
      <c r="U15" s="41"/>
      <c r="V15" s="41"/>
      <c r="W15" s="41"/>
      <c r="X15" s="73"/>
      <c r="Y15" s="37"/>
    </row>
    <row r="16" spans="1:25" ht="31.5" customHeight="1" x14ac:dyDescent="0.25">
      <c r="A16" s="11"/>
      <c r="B16" s="74" t="s">
        <v>218</v>
      </c>
      <c r="C16" s="11"/>
      <c r="D16" s="11"/>
      <c r="E16" s="69"/>
      <c r="F16" s="69"/>
      <c r="G16" s="70"/>
      <c r="H16" s="11"/>
      <c r="I16" s="69"/>
      <c r="J16" s="69"/>
      <c r="K16" s="72"/>
      <c r="L16" s="65">
        <f>SUM(L17:L21)</f>
        <v>35048</v>
      </c>
      <c r="M16" s="65">
        <f t="shared" ref="M16:T16" si="5">SUM(M17:M21)</f>
        <v>1339</v>
      </c>
      <c r="N16" s="131">
        <f t="shared" si="5"/>
        <v>0</v>
      </c>
      <c r="O16" s="131">
        <f t="shared" si="5"/>
        <v>0</v>
      </c>
      <c r="P16" s="131">
        <f t="shared" si="5"/>
        <v>0</v>
      </c>
      <c r="Q16" s="131">
        <f t="shared" si="5"/>
        <v>0</v>
      </c>
      <c r="R16" s="131">
        <f t="shared" si="5"/>
        <v>0</v>
      </c>
      <c r="S16" s="65">
        <f t="shared" si="5"/>
        <v>24010</v>
      </c>
      <c r="T16" s="65">
        <f t="shared" si="5"/>
        <v>24010</v>
      </c>
      <c r="U16" s="65">
        <f t="shared" ref="U16:W16" si="6">SUM(U17:U21)</f>
        <v>0</v>
      </c>
      <c r="V16" s="65">
        <f t="shared" si="6"/>
        <v>0</v>
      </c>
      <c r="W16" s="65">
        <f t="shared" si="6"/>
        <v>0</v>
      </c>
      <c r="X16" s="131"/>
      <c r="Y16" s="37"/>
    </row>
    <row r="17" spans="1:25" ht="87.75" customHeight="1" x14ac:dyDescent="0.25">
      <c r="A17" s="11">
        <v>1</v>
      </c>
      <c r="B17" s="40" t="s">
        <v>219</v>
      </c>
      <c r="C17" s="11" t="s">
        <v>208</v>
      </c>
      <c r="D17" s="11" t="s">
        <v>220</v>
      </c>
      <c r="E17" s="69" t="s">
        <v>974</v>
      </c>
      <c r="F17" s="69" t="s">
        <v>210</v>
      </c>
      <c r="G17" s="70" t="s">
        <v>221</v>
      </c>
      <c r="H17" s="11" t="s">
        <v>31</v>
      </c>
      <c r="I17" s="69">
        <v>7925978</v>
      </c>
      <c r="J17" s="75" t="s">
        <v>57</v>
      </c>
      <c r="K17" s="72" t="s">
        <v>60</v>
      </c>
      <c r="L17" s="41">
        <v>14998</v>
      </c>
      <c r="M17" s="41">
        <v>200</v>
      </c>
      <c r="N17" s="41"/>
      <c r="O17" s="41"/>
      <c r="P17" s="37" t="s">
        <v>213</v>
      </c>
      <c r="Q17" s="41"/>
      <c r="R17" s="41"/>
      <c r="S17" s="41">
        <v>10000</v>
      </c>
      <c r="T17" s="41">
        <v>10000</v>
      </c>
      <c r="U17" s="41"/>
      <c r="V17" s="41"/>
      <c r="W17" s="41"/>
      <c r="X17" s="73"/>
      <c r="Y17" s="37"/>
    </row>
    <row r="18" spans="1:25" ht="86.25" customHeight="1" x14ac:dyDescent="0.25">
      <c r="A18" s="11">
        <v>2</v>
      </c>
      <c r="B18" s="40" t="s">
        <v>906</v>
      </c>
      <c r="C18" s="11" t="s">
        <v>208</v>
      </c>
      <c r="D18" s="129" t="s">
        <v>852</v>
      </c>
      <c r="E18" s="69" t="s">
        <v>921</v>
      </c>
      <c r="F18" s="69" t="s">
        <v>174</v>
      </c>
      <c r="G18" s="70" t="s">
        <v>222</v>
      </c>
      <c r="H18" s="11" t="s">
        <v>31</v>
      </c>
      <c r="I18" s="11">
        <v>7931684</v>
      </c>
      <c r="J18" s="75" t="s">
        <v>223</v>
      </c>
      <c r="K18" s="72" t="s">
        <v>60</v>
      </c>
      <c r="L18" s="41">
        <v>4084</v>
      </c>
      <c r="M18" s="41">
        <v>194</v>
      </c>
      <c r="N18" s="41"/>
      <c r="O18" s="41"/>
      <c r="P18" s="37" t="s">
        <v>213</v>
      </c>
      <c r="Q18" s="41"/>
      <c r="R18" s="41"/>
      <c r="S18" s="41">
        <v>2500</v>
      </c>
      <c r="T18" s="41">
        <v>2500</v>
      </c>
      <c r="U18" s="41"/>
      <c r="V18" s="41"/>
      <c r="W18" s="41"/>
      <c r="X18" s="73"/>
      <c r="Y18" s="37"/>
    </row>
    <row r="19" spans="1:25" ht="80.25" customHeight="1" x14ac:dyDescent="0.25">
      <c r="A19" s="11">
        <v>3</v>
      </c>
      <c r="B19" s="40" t="s">
        <v>907</v>
      </c>
      <c r="C19" s="11" t="s">
        <v>208</v>
      </c>
      <c r="D19" s="129" t="s">
        <v>853</v>
      </c>
      <c r="E19" s="69" t="s">
        <v>922</v>
      </c>
      <c r="F19" s="69" t="s">
        <v>174</v>
      </c>
      <c r="G19" s="70" t="s">
        <v>182</v>
      </c>
      <c r="H19" s="11" t="s">
        <v>31</v>
      </c>
      <c r="I19" s="69">
        <v>7925975</v>
      </c>
      <c r="J19" s="75" t="s">
        <v>224</v>
      </c>
      <c r="K19" s="72" t="s">
        <v>51</v>
      </c>
      <c r="L19" s="41">
        <v>4990</v>
      </c>
      <c r="M19" s="41">
        <v>88</v>
      </c>
      <c r="N19" s="41"/>
      <c r="O19" s="41"/>
      <c r="P19" s="37" t="s">
        <v>213</v>
      </c>
      <c r="Q19" s="41"/>
      <c r="R19" s="41"/>
      <c r="S19" s="41">
        <v>4000</v>
      </c>
      <c r="T19" s="41">
        <v>4000</v>
      </c>
      <c r="U19" s="41"/>
      <c r="V19" s="41"/>
      <c r="W19" s="41"/>
      <c r="X19" s="73"/>
      <c r="Y19" s="37"/>
    </row>
    <row r="20" spans="1:25" ht="80.25" customHeight="1" x14ac:dyDescent="0.25">
      <c r="A20" s="11">
        <v>4</v>
      </c>
      <c r="B20" s="40" t="s">
        <v>225</v>
      </c>
      <c r="C20" s="11" t="s">
        <v>208</v>
      </c>
      <c r="D20" s="11" t="s">
        <v>226</v>
      </c>
      <c r="E20" s="69" t="s">
        <v>932</v>
      </c>
      <c r="F20" s="69" t="s">
        <v>227</v>
      </c>
      <c r="G20" s="70" t="s">
        <v>222</v>
      </c>
      <c r="H20" s="11" t="s">
        <v>31</v>
      </c>
      <c r="I20" s="69">
        <v>7925977</v>
      </c>
      <c r="J20" s="69">
        <v>292</v>
      </c>
      <c r="K20" s="72" t="s">
        <v>60</v>
      </c>
      <c r="L20" s="41">
        <v>6773</v>
      </c>
      <c r="M20" s="41">
        <v>541</v>
      </c>
      <c r="N20" s="41"/>
      <c r="O20" s="41"/>
      <c r="P20" s="37" t="s">
        <v>213</v>
      </c>
      <c r="Q20" s="41"/>
      <c r="R20" s="41"/>
      <c r="S20" s="41">
        <v>4000</v>
      </c>
      <c r="T20" s="41">
        <v>4000</v>
      </c>
      <c r="U20" s="41"/>
      <c r="V20" s="41"/>
      <c r="W20" s="41"/>
      <c r="X20" s="73"/>
      <c r="Y20" s="37"/>
    </row>
    <row r="21" spans="1:25" ht="85.5" customHeight="1" x14ac:dyDescent="0.25">
      <c r="A21" s="11">
        <v>5</v>
      </c>
      <c r="B21" s="40" t="s">
        <v>228</v>
      </c>
      <c r="C21" s="11" t="s">
        <v>208</v>
      </c>
      <c r="D21" s="11" t="s">
        <v>229</v>
      </c>
      <c r="E21" s="69" t="s">
        <v>936</v>
      </c>
      <c r="F21" s="69" t="s">
        <v>230</v>
      </c>
      <c r="G21" s="70" t="s">
        <v>222</v>
      </c>
      <c r="H21" s="11" t="s">
        <v>31</v>
      </c>
      <c r="I21" s="69">
        <v>7925976</v>
      </c>
      <c r="J21" s="69">
        <v>292</v>
      </c>
      <c r="K21" s="72" t="s">
        <v>60</v>
      </c>
      <c r="L21" s="41">
        <v>4203</v>
      </c>
      <c r="M21" s="41">
        <v>316</v>
      </c>
      <c r="N21" s="41"/>
      <c r="O21" s="41"/>
      <c r="P21" s="37" t="s">
        <v>213</v>
      </c>
      <c r="Q21" s="41"/>
      <c r="R21" s="41"/>
      <c r="S21" s="41">
        <v>3510</v>
      </c>
      <c r="T21" s="41">
        <v>3510</v>
      </c>
      <c r="U21" s="41"/>
      <c r="V21" s="41"/>
      <c r="W21" s="41"/>
      <c r="X21" s="73"/>
      <c r="Y21" s="37"/>
    </row>
    <row r="22" spans="1:25" s="60" customFormat="1" ht="53.25" customHeight="1" x14ac:dyDescent="0.25">
      <c r="A22" s="134" t="s">
        <v>53</v>
      </c>
      <c r="B22" s="134" t="s">
        <v>231</v>
      </c>
      <c r="C22" s="61"/>
      <c r="D22" s="61"/>
      <c r="E22" s="61"/>
      <c r="F22" s="61"/>
      <c r="G22" s="61"/>
      <c r="H22" s="61"/>
      <c r="I22" s="61"/>
      <c r="J22" s="61"/>
      <c r="K22" s="61"/>
      <c r="L22" s="62">
        <f>L23+L30</f>
        <v>157612</v>
      </c>
      <c r="M22" s="62">
        <f t="shared" ref="M22:T22" si="7">M23+M30</f>
        <v>7899</v>
      </c>
      <c r="N22" s="62">
        <f t="shared" si="7"/>
        <v>865</v>
      </c>
      <c r="O22" s="131">
        <f t="shared" si="7"/>
        <v>27560</v>
      </c>
      <c r="P22" s="131">
        <f t="shared" si="7"/>
        <v>0</v>
      </c>
      <c r="Q22" s="131">
        <f t="shared" si="7"/>
        <v>0</v>
      </c>
      <c r="R22" s="62">
        <f t="shared" si="7"/>
        <v>52220</v>
      </c>
      <c r="S22" s="62">
        <f t="shared" si="7"/>
        <v>29977</v>
      </c>
      <c r="T22" s="62">
        <f t="shared" si="7"/>
        <v>30000</v>
      </c>
      <c r="U22" s="62">
        <f t="shared" ref="U22:W22" si="8">U23+U30</f>
        <v>0</v>
      </c>
      <c r="V22" s="62">
        <f t="shared" si="8"/>
        <v>0</v>
      </c>
      <c r="W22" s="62">
        <f t="shared" si="8"/>
        <v>0</v>
      </c>
      <c r="X22" s="62">
        <f>X30+X23</f>
        <v>0</v>
      </c>
      <c r="Y22" s="76"/>
    </row>
    <row r="23" spans="1:25" s="79" customFormat="1" ht="33.75" customHeight="1" x14ac:dyDescent="0.25">
      <c r="A23" s="77"/>
      <c r="B23" s="64" t="s">
        <v>206</v>
      </c>
      <c r="C23" s="77"/>
      <c r="D23" s="77"/>
      <c r="E23" s="77"/>
      <c r="F23" s="77"/>
      <c r="G23" s="77"/>
      <c r="H23" s="77"/>
      <c r="I23" s="77"/>
      <c r="J23" s="77"/>
      <c r="K23" s="77"/>
      <c r="L23" s="65">
        <f>SUM(L24:L29)</f>
        <v>85799</v>
      </c>
      <c r="M23" s="65">
        <f t="shared" ref="M23:T23" si="9">SUM(M24:M29)</f>
        <v>4394</v>
      </c>
      <c r="N23" s="65">
        <f t="shared" si="9"/>
        <v>865</v>
      </c>
      <c r="O23" s="131">
        <f t="shared" si="9"/>
        <v>0</v>
      </c>
      <c r="P23" s="131">
        <f t="shared" si="9"/>
        <v>0</v>
      </c>
      <c r="Q23" s="131">
        <f t="shared" si="9"/>
        <v>0</v>
      </c>
      <c r="R23" s="65">
        <f t="shared" si="9"/>
        <v>52220</v>
      </c>
      <c r="S23" s="65">
        <f t="shared" si="9"/>
        <v>9995</v>
      </c>
      <c r="T23" s="65">
        <f t="shared" si="9"/>
        <v>10000</v>
      </c>
      <c r="U23" s="65">
        <f t="shared" ref="U23:W23" si="10">SUM(U24:U29)</f>
        <v>0</v>
      </c>
      <c r="V23" s="65">
        <f t="shared" si="10"/>
        <v>0</v>
      </c>
      <c r="W23" s="65">
        <f t="shared" si="10"/>
        <v>0</v>
      </c>
      <c r="X23" s="65">
        <f>SUM(X26:X26)</f>
        <v>0</v>
      </c>
      <c r="Y23" s="78"/>
    </row>
    <row r="24" spans="1:25" ht="47.25" x14ac:dyDescent="0.25">
      <c r="A24" s="11">
        <v>1</v>
      </c>
      <c r="B24" s="80" t="s">
        <v>232</v>
      </c>
      <c r="C24" s="11" t="s">
        <v>233</v>
      </c>
      <c r="D24" s="11"/>
      <c r="E24" s="11" t="s">
        <v>234</v>
      </c>
      <c r="F24" s="11" t="s">
        <v>235</v>
      </c>
      <c r="G24" s="11" t="s">
        <v>236</v>
      </c>
      <c r="H24" s="11" t="s">
        <v>237</v>
      </c>
      <c r="I24" s="11">
        <v>7557686</v>
      </c>
      <c r="J24" s="46" t="s">
        <v>223</v>
      </c>
      <c r="K24" s="11" t="s">
        <v>238</v>
      </c>
      <c r="L24" s="41">
        <v>10238</v>
      </c>
      <c r="M24" s="41"/>
      <c r="N24" s="41">
        <v>408</v>
      </c>
      <c r="O24" s="41"/>
      <c r="P24" s="41"/>
      <c r="Q24" s="41"/>
      <c r="R24" s="41">
        <f>5500+3500</f>
        <v>9000</v>
      </c>
      <c r="S24" s="41">
        <v>829</v>
      </c>
      <c r="T24" s="41">
        <v>830</v>
      </c>
      <c r="U24" s="41"/>
      <c r="V24" s="41"/>
      <c r="W24" s="41"/>
      <c r="X24" s="41"/>
      <c r="Y24" s="20" t="s">
        <v>239</v>
      </c>
    </row>
    <row r="25" spans="1:25" ht="47.25" x14ac:dyDescent="0.25">
      <c r="A25" s="11">
        <v>2</v>
      </c>
      <c r="B25" s="80" t="s">
        <v>240</v>
      </c>
      <c r="C25" s="11" t="s">
        <v>233</v>
      </c>
      <c r="D25" s="11"/>
      <c r="E25" s="11" t="s">
        <v>241</v>
      </c>
      <c r="F25" s="11" t="s">
        <v>242</v>
      </c>
      <c r="G25" s="11" t="s">
        <v>243</v>
      </c>
      <c r="H25" s="11" t="s">
        <v>237</v>
      </c>
      <c r="I25" s="11">
        <v>7721148</v>
      </c>
      <c r="J25" s="46" t="s">
        <v>244</v>
      </c>
      <c r="K25" s="11" t="s">
        <v>238</v>
      </c>
      <c r="L25" s="41">
        <v>13221</v>
      </c>
      <c r="M25" s="41"/>
      <c r="N25" s="41">
        <v>457</v>
      </c>
      <c r="O25" s="41"/>
      <c r="P25" s="41"/>
      <c r="Q25" s="41"/>
      <c r="R25" s="41">
        <f>5500+6000</f>
        <v>11500</v>
      </c>
      <c r="S25" s="41">
        <v>1263</v>
      </c>
      <c r="T25" s="41">
        <v>1265</v>
      </c>
      <c r="U25" s="41"/>
      <c r="V25" s="41"/>
      <c r="W25" s="41"/>
      <c r="X25" s="41"/>
      <c r="Y25" s="20" t="s">
        <v>239</v>
      </c>
    </row>
    <row r="26" spans="1:25" s="86" customFormat="1" ht="119.25" customHeight="1" x14ac:dyDescent="0.25">
      <c r="A26" s="11">
        <v>3</v>
      </c>
      <c r="B26" s="81" t="s">
        <v>245</v>
      </c>
      <c r="C26" s="11" t="s">
        <v>233</v>
      </c>
      <c r="D26" s="11"/>
      <c r="E26" s="11" t="s">
        <v>246</v>
      </c>
      <c r="F26" s="82" t="s">
        <v>247</v>
      </c>
      <c r="G26" s="82" t="s">
        <v>243</v>
      </c>
      <c r="H26" s="11" t="s">
        <v>237</v>
      </c>
      <c r="I26" s="11">
        <v>7798670</v>
      </c>
      <c r="J26" s="83" t="s">
        <v>248</v>
      </c>
      <c r="K26" s="82" t="s">
        <v>249</v>
      </c>
      <c r="L26" s="41">
        <v>21267</v>
      </c>
      <c r="M26" s="41">
        <v>1632</v>
      </c>
      <c r="N26" s="84"/>
      <c r="O26" s="37"/>
      <c r="P26" s="37" t="s">
        <v>213</v>
      </c>
      <c r="Q26" s="37"/>
      <c r="R26" s="41">
        <v>4000</v>
      </c>
      <c r="S26" s="41">
        <v>1000</v>
      </c>
      <c r="T26" s="41">
        <v>1000</v>
      </c>
      <c r="U26" s="41"/>
      <c r="V26" s="41"/>
      <c r="W26" s="41"/>
      <c r="X26" s="85"/>
      <c r="Y26" s="37"/>
    </row>
    <row r="27" spans="1:25" ht="70.5" customHeight="1" x14ac:dyDescent="0.25">
      <c r="A27" s="11">
        <v>4</v>
      </c>
      <c r="B27" s="87" t="s">
        <v>250</v>
      </c>
      <c r="C27" s="11" t="s">
        <v>233</v>
      </c>
      <c r="D27" s="11" t="s">
        <v>251</v>
      </c>
      <c r="E27" s="11" t="s">
        <v>252</v>
      </c>
      <c r="F27" s="11" t="s">
        <v>210</v>
      </c>
      <c r="G27" s="82" t="s">
        <v>253</v>
      </c>
      <c r="H27" s="11" t="s">
        <v>237</v>
      </c>
      <c r="I27" s="20">
        <v>7869309</v>
      </c>
      <c r="J27" s="37">
        <v>341</v>
      </c>
      <c r="K27" s="82" t="s">
        <v>35</v>
      </c>
      <c r="L27" s="41">
        <v>20243</v>
      </c>
      <c r="M27" s="41">
        <v>557</v>
      </c>
      <c r="N27" s="84"/>
      <c r="O27" s="37"/>
      <c r="P27" s="37" t="s">
        <v>213</v>
      </c>
      <c r="Q27" s="37"/>
      <c r="R27" s="41">
        <v>16000</v>
      </c>
      <c r="S27" s="41">
        <v>2500</v>
      </c>
      <c r="T27" s="41">
        <v>2500</v>
      </c>
      <c r="U27" s="41"/>
      <c r="V27" s="41"/>
      <c r="W27" s="41"/>
      <c r="X27" s="73"/>
      <c r="Y27" s="37"/>
    </row>
    <row r="28" spans="1:25" ht="70.5" customHeight="1" x14ac:dyDescent="0.25">
      <c r="A28" s="11">
        <v>5</v>
      </c>
      <c r="B28" s="88" t="s">
        <v>254</v>
      </c>
      <c r="C28" s="11" t="s">
        <v>233</v>
      </c>
      <c r="D28" s="11"/>
      <c r="E28" s="11" t="s">
        <v>255</v>
      </c>
      <c r="F28" s="11" t="s">
        <v>256</v>
      </c>
      <c r="G28" s="82" t="s">
        <v>257</v>
      </c>
      <c r="H28" s="11" t="s">
        <v>237</v>
      </c>
      <c r="I28" s="20">
        <v>7872467</v>
      </c>
      <c r="J28" s="37">
        <v>292</v>
      </c>
      <c r="K28" s="82" t="s">
        <v>212</v>
      </c>
      <c r="L28" s="41">
        <v>18510</v>
      </c>
      <c r="M28" s="41">
        <v>2205</v>
      </c>
      <c r="N28" s="84"/>
      <c r="O28" s="37"/>
      <c r="P28" s="37" t="s">
        <v>213</v>
      </c>
      <c r="Q28" s="37"/>
      <c r="R28" s="41">
        <v>10000</v>
      </c>
      <c r="S28" s="41">
        <v>4000</v>
      </c>
      <c r="T28" s="41">
        <v>4000</v>
      </c>
      <c r="U28" s="41"/>
      <c r="V28" s="41"/>
      <c r="W28" s="41"/>
      <c r="X28" s="73"/>
      <c r="Y28" s="37"/>
    </row>
    <row r="29" spans="1:25" ht="63" x14ac:dyDescent="0.25">
      <c r="A29" s="11">
        <v>6</v>
      </c>
      <c r="B29" s="40" t="s">
        <v>957</v>
      </c>
      <c r="C29" s="11" t="s">
        <v>911</v>
      </c>
      <c r="D29" s="11"/>
      <c r="E29" s="11" t="s">
        <v>875</v>
      </c>
      <c r="F29" s="69" t="s">
        <v>876</v>
      </c>
      <c r="G29" s="70" t="s">
        <v>261</v>
      </c>
      <c r="H29" s="11" t="s">
        <v>237</v>
      </c>
      <c r="I29" s="11">
        <v>7903316</v>
      </c>
      <c r="J29" s="11">
        <v>332</v>
      </c>
      <c r="K29" s="82" t="s">
        <v>35</v>
      </c>
      <c r="L29" s="41">
        <v>2320</v>
      </c>
      <c r="M29" s="41"/>
      <c r="N29" s="41"/>
      <c r="O29" s="41"/>
      <c r="P29" s="37"/>
      <c r="Q29" s="41"/>
      <c r="R29" s="41">
        <v>1720</v>
      </c>
      <c r="S29" s="41">
        <v>403</v>
      </c>
      <c r="T29" s="41">
        <v>405</v>
      </c>
      <c r="U29" s="41"/>
      <c r="V29" s="41"/>
      <c r="W29" s="41"/>
      <c r="X29" s="73"/>
      <c r="Y29" s="37"/>
    </row>
    <row r="30" spans="1:25" s="79" customFormat="1" ht="33.75" customHeight="1" x14ac:dyDescent="0.25">
      <c r="A30" s="77"/>
      <c r="B30" s="64" t="s">
        <v>218</v>
      </c>
      <c r="C30" s="77"/>
      <c r="D30" s="77"/>
      <c r="E30" s="77"/>
      <c r="F30" s="77"/>
      <c r="G30" s="77"/>
      <c r="H30" s="77"/>
      <c r="I30" s="77"/>
      <c r="J30" s="77"/>
      <c r="K30" s="77"/>
      <c r="L30" s="65">
        <f>SUM(L31:L35)</f>
        <v>71813</v>
      </c>
      <c r="M30" s="65">
        <f t="shared" ref="M30:W30" si="11">SUM(M31:M35)</f>
        <v>3505</v>
      </c>
      <c r="N30" s="65">
        <f t="shared" si="11"/>
        <v>0</v>
      </c>
      <c r="O30" s="65">
        <f t="shared" si="11"/>
        <v>27560</v>
      </c>
      <c r="P30" s="65">
        <f t="shared" si="11"/>
        <v>0</v>
      </c>
      <c r="Q30" s="65">
        <f t="shared" si="11"/>
        <v>0</v>
      </c>
      <c r="R30" s="65">
        <f t="shared" si="11"/>
        <v>0</v>
      </c>
      <c r="S30" s="65">
        <f t="shared" si="11"/>
        <v>19982</v>
      </c>
      <c r="T30" s="65">
        <f t="shared" si="11"/>
        <v>20000</v>
      </c>
      <c r="U30" s="65">
        <f t="shared" si="11"/>
        <v>0</v>
      </c>
      <c r="V30" s="65">
        <f t="shared" si="11"/>
        <v>0</v>
      </c>
      <c r="W30" s="65">
        <f t="shared" si="11"/>
        <v>0</v>
      </c>
      <c r="X30" s="131"/>
      <c r="Y30" s="78"/>
    </row>
    <row r="31" spans="1:25" ht="70.5" customHeight="1" x14ac:dyDescent="0.25">
      <c r="A31" s="89">
        <v>1</v>
      </c>
      <c r="B31" s="87" t="s">
        <v>258</v>
      </c>
      <c r="C31" s="69" t="s">
        <v>233</v>
      </c>
      <c r="D31" s="11" t="s">
        <v>259</v>
      </c>
      <c r="E31" s="11" t="s">
        <v>857</v>
      </c>
      <c r="F31" s="69" t="s">
        <v>260</v>
      </c>
      <c r="G31" s="82" t="s">
        <v>261</v>
      </c>
      <c r="H31" s="69" t="s">
        <v>237</v>
      </c>
      <c r="I31" s="72">
        <v>7902083</v>
      </c>
      <c r="J31" s="90">
        <v>292</v>
      </c>
      <c r="K31" s="82" t="s">
        <v>40</v>
      </c>
      <c r="L31" s="41">
        <v>9125</v>
      </c>
      <c r="M31" s="41">
        <v>686</v>
      </c>
      <c r="N31" s="84"/>
      <c r="O31" s="37"/>
      <c r="P31" s="37" t="s">
        <v>213</v>
      </c>
      <c r="Q31" s="37"/>
      <c r="R31" s="41"/>
      <c r="S31" s="41">
        <v>3332</v>
      </c>
      <c r="T31" s="41">
        <v>3300</v>
      </c>
      <c r="U31" s="41"/>
      <c r="V31" s="41"/>
      <c r="W31" s="41"/>
      <c r="X31" s="73"/>
      <c r="Y31" s="37"/>
    </row>
    <row r="32" spans="1:25" ht="82.5" customHeight="1" x14ac:dyDescent="0.25">
      <c r="A32" s="11">
        <v>2</v>
      </c>
      <c r="B32" s="40" t="s">
        <v>262</v>
      </c>
      <c r="C32" s="69" t="s">
        <v>233</v>
      </c>
      <c r="D32" s="11" t="s">
        <v>263</v>
      </c>
      <c r="E32" s="11" t="s">
        <v>896</v>
      </c>
      <c r="F32" s="69" t="s">
        <v>264</v>
      </c>
      <c r="G32" s="70" t="s">
        <v>265</v>
      </c>
      <c r="H32" s="69" t="s">
        <v>237</v>
      </c>
      <c r="I32" s="72">
        <v>7933275</v>
      </c>
      <c r="J32" s="69">
        <v>341</v>
      </c>
      <c r="K32" s="82" t="s">
        <v>40</v>
      </c>
      <c r="L32" s="41">
        <v>24053</v>
      </c>
      <c r="M32" s="41">
        <v>2819</v>
      </c>
      <c r="N32" s="41"/>
      <c r="O32" s="41"/>
      <c r="P32" s="37" t="s">
        <v>213</v>
      </c>
      <c r="Q32" s="41"/>
      <c r="R32" s="41"/>
      <c r="S32" s="41">
        <v>6950</v>
      </c>
      <c r="T32" s="41">
        <v>7000</v>
      </c>
      <c r="U32" s="41"/>
      <c r="V32" s="41"/>
      <c r="W32" s="41"/>
      <c r="X32" s="73"/>
      <c r="Y32" s="37"/>
    </row>
    <row r="33" spans="1:25" ht="82.5" customHeight="1" x14ac:dyDescent="0.25">
      <c r="A33" s="11">
        <v>3</v>
      </c>
      <c r="B33" s="165" t="s">
        <v>1101</v>
      </c>
      <c r="C33" s="166" t="s">
        <v>1102</v>
      </c>
      <c r="D33" s="167" t="s">
        <v>1103</v>
      </c>
      <c r="E33" s="167" t="s">
        <v>1104</v>
      </c>
      <c r="F33" s="166" t="s">
        <v>210</v>
      </c>
      <c r="G33" s="168" t="s">
        <v>1105</v>
      </c>
      <c r="H33" s="166" t="s">
        <v>1106</v>
      </c>
      <c r="I33" s="169">
        <v>7938498</v>
      </c>
      <c r="J33" s="170">
        <v>341</v>
      </c>
      <c r="K33" s="168" t="s">
        <v>60</v>
      </c>
      <c r="L33" s="41">
        <v>25377</v>
      </c>
      <c r="M33" s="171"/>
      <c r="N33" s="172"/>
      <c r="O33" s="41">
        <v>19380</v>
      </c>
      <c r="P33" s="37" t="s">
        <v>213</v>
      </c>
      <c r="Q33" s="41"/>
      <c r="R33" s="41"/>
      <c r="S33" s="41">
        <v>4820</v>
      </c>
      <c r="T33" s="41">
        <v>4820</v>
      </c>
      <c r="U33" s="41"/>
      <c r="V33" s="41"/>
      <c r="W33" s="41"/>
      <c r="X33" s="73"/>
      <c r="Y33" s="37"/>
    </row>
    <row r="34" spans="1:25" ht="82.5" customHeight="1" x14ac:dyDescent="0.25">
      <c r="A34" s="11">
        <v>4</v>
      </c>
      <c r="B34" s="173" t="s">
        <v>1107</v>
      </c>
      <c r="C34" s="166" t="s">
        <v>1102</v>
      </c>
      <c r="D34" s="167" t="s">
        <v>1108</v>
      </c>
      <c r="E34" s="167" t="s">
        <v>1109</v>
      </c>
      <c r="F34" s="166" t="s">
        <v>1110</v>
      </c>
      <c r="G34" s="168" t="s">
        <v>1111</v>
      </c>
      <c r="H34" s="166" t="s">
        <v>1106</v>
      </c>
      <c r="I34" s="169">
        <v>7938715</v>
      </c>
      <c r="J34" s="170">
        <v>292</v>
      </c>
      <c r="K34" s="168" t="s">
        <v>60</v>
      </c>
      <c r="L34" s="41">
        <v>7601</v>
      </c>
      <c r="M34" s="171"/>
      <c r="N34" s="172"/>
      <c r="O34" s="41">
        <v>6300</v>
      </c>
      <c r="P34" s="37" t="s">
        <v>213</v>
      </c>
      <c r="Q34" s="41"/>
      <c r="R34" s="41"/>
      <c r="S34" s="41">
        <v>3000</v>
      </c>
      <c r="T34" s="41">
        <v>3000</v>
      </c>
      <c r="U34" s="41"/>
      <c r="V34" s="41"/>
      <c r="W34" s="41"/>
      <c r="X34" s="73"/>
      <c r="Y34" s="37"/>
    </row>
    <row r="35" spans="1:25" ht="82.5" customHeight="1" x14ac:dyDescent="0.25">
      <c r="A35" s="11">
        <v>5</v>
      </c>
      <c r="B35" s="165" t="s">
        <v>1112</v>
      </c>
      <c r="C35" s="166" t="s">
        <v>1102</v>
      </c>
      <c r="D35" s="167" t="s">
        <v>1113</v>
      </c>
      <c r="E35" s="167" t="s">
        <v>1114</v>
      </c>
      <c r="F35" s="166" t="s">
        <v>210</v>
      </c>
      <c r="G35" s="168" t="s">
        <v>1115</v>
      </c>
      <c r="H35" s="166" t="s">
        <v>1106</v>
      </c>
      <c r="I35" s="169">
        <v>7942524</v>
      </c>
      <c r="J35" s="170" t="s">
        <v>57</v>
      </c>
      <c r="K35" s="168" t="s">
        <v>95</v>
      </c>
      <c r="L35" s="41">
        <v>5657</v>
      </c>
      <c r="M35" s="171"/>
      <c r="N35" s="172"/>
      <c r="O35" s="41">
        <v>1880</v>
      </c>
      <c r="P35" s="37" t="s">
        <v>1116</v>
      </c>
      <c r="Q35" s="41"/>
      <c r="R35" s="41"/>
      <c r="S35" s="41">
        <v>1880</v>
      </c>
      <c r="T35" s="41">
        <v>1880</v>
      </c>
      <c r="U35" s="41"/>
      <c r="V35" s="41"/>
      <c r="W35" s="41"/>
      <c r="X35" s="73"/>
      <c r="Y35" s="37"/>
    </row>
    <row r="36" spans="1:25" s="60" customFormat="1" ht="53.25" customHeight="1" x14ac:dyDescent="0.25">
      <c r="A36" s="134" t="s">
        <v>61</v>
      </c>
      <c r="B36" s="134" t="s">
        <v>266</v>
      </c>
      <c r="C36" s="61"/>
      <c r="D36" s="61"/>
      <c r="E36" s="61"/>
      <c r="F36" s="61"/>
      <c r="G36" s="61"/>
      <c r="H36" s="61"/>
      <c r="I36" s="61"/>
      <c r="J36" s="61"/>
      <c r="K36" s="61"/>
      <c r="L36" s="62">
        <f t="shared" ref="L36:T36" si="12">L37+L44</f>
        <v>111069</v>
      </c>
      <c r="M36" s="62">
        <f t="shared" si="12"/>
        <v>6401</v>
      </c>
      <c r="N36" s="62"/>
      <c r="O36" s="62"/>
      <c r="P36" s="62"/>
      <c r="Q36" s="62"/>
      <c r="R36" s="62">
        <f t="shared" si="12"/>
        <v>27610</v>
      </c>
      <c r="S36" s="62">
        <f t="shared" si="12"/>
        <v>30000</v>
      </c>
      <c r="T36" s="62">
        <f t="shared" si="12"/>
        <v>30000</v>
      </c>
      <c r="U36" s="62">
        <f t="shared" ref="U36:W36" si="13">U37+U44</f>
        <v>0</v>
      </c>
      <c r="V36" s="62">
        <f t="shared" si="13"/>
        <v>0</v>
      </c>
      <c r="W36" s="62">
        <f t="shared" si="13"/>
        <v>0</v>
      </c>
      <c r="X36" s="76"/>
      <c r="Y36" s="76"/>
    </row>
    <row r="37" spans="1:25" s="79" customFormat="1" ht="33.75" customHeight="1" x14ac:dyDescent="0.25">
      <c r="A37" s="77"/>
      <c r="B37" s="64" t="s">
        <v>206</v>
      </c>
      <c r="C37" s="77"/>
      <c r="D37" s="77"/>
      <c r="E37" s="77"/>
      <c r="F37" s="77"/>
      <c r="G37" s="77"/>
      <c r="H37" s="77"/>
      <c r="I37" s="77"/>
      <c r="J37" s="77"/>
      <c r="K37" s="77"/>
      <c r="L37" s="65">
        <f t="shared" ref="L37:T37" si="14">SUM(L38:L43)</f>
        <v>49130</v>
      </c>
      <c r="M37" s="65">
        <f t="shared" si="14"/>
        <v>2220</v>
      </c>
      <c r="N37" s="131"/>
      <c r="O37" s="131"/>
      <c r="P37" s="131"/>
      <c r="Q37" s="131"/>
      <c r="R37" s="65">
        <f t="shared" si="14"/>
        <v>27610</v>
      </c>
      <c r="S37" s="65">
        <f t="shared" si="14"/>
        <v>14790</v>
      </c>
      <c r="T37" s="65">
        <f t="shared" si="14"/>
        <v>14790</v>
      </c>
      <c r="U37" s="65">
        <f t="shared" ref="U37:W37" si="15">SUM(U38:U43)</f>
        <v>0</v>
      </c>
      <c r="V37" s="65">
        <f t="shared" si="15"/>
        <v>0</v>
      </c>
      <c r="W37" s="65">
        <f t="shared" si="15"/>
        <v>0</v>
      </c>
      <c r="X37" s="65"/>
      <c r="Y37" s="78"/>
    </row>
    <row r="38" spans="1:25" ht="81" customHeight="1" x14ac:dyDescent="0.25">
      <c r="A38" s="89">
        <v>1</v>
      </c>
      <c r="B38" s="81" t="s">
        <v>267</v>
      </c>
      <c r="C38" s="69" t="s">
        <v>268</v>
      </c>
      <c r="D38" s="82"/>
      <c r="E38" s="69" t="s">
        <v>269</v>
      </c>
      <c r="F38" s="82" t="s">
        <v>270</v>
      </c>
      <c r="G38" s="82" t="s">
        <v>271</v>
      </c>
      <c r="H38" s="69" t="s">
        <v>272</v>
      </c>
      <c r="I38" s="72">
        <v>7787803</v>
      </c>
      <c r="J38" s="90">
        <v>292</v>
      </c>
      <c r="K38" s="82" t="s">
        <v>212</v>
      </c>
      <c r="L38" s="41">
        <v>6760</v>
      </c>
      <c r="M38" s="41">
        <v>468</v>
      </c>
      <c r="N38" s="84"/>
      <c r="O38" s="37"/>
      <c r="P38" s="37" t="s">
        <v>213</v>
      </c>
      <c r="Q38" s="37"/>
      <c r="R38" s="41">
        <v>3800</v>
      </c>
      <c r="S38" s="41">
        <v>1400</v>
      </c>
      <c r="T38" s="41">
        <v>1400</v>
      </c>
      <c r="U38" s="41"/>
      <c r="V38" s="41"/>
      <c r="W38" s="41"/>
      <c r="X38" s="73"/>
      <c r="Y38" s="37"/>
    </row>
    <row r="39" spans="1:25" ht="91.5" customHeight="1" x14ac:dyDescent="0.25">
      <c r="A39" s="89">
        <v>2</v>
      </c>
      <c r="B39" s="81" t="s">
        <v>273</v>
      </c>
      <c r="C39" s="69" t="s">
        <v>268</v>
      </c>
      <c r="D39" s="82"/>
      <c r="E39" s="69" t="s">
        <v>274</v>
      </c>
      <c r="F39" s="82" t="s">
        <v>275</v>
      </c>
      <c r="G39" s="82" t="s">
        <v>276</v>
      </c>
      <c r="H39" s="69" t="s">
        <v>272</v>
      </c>
      <c r="I39" s="72">
        <v>7867164</v>
      </c>
      <c r="J39" s="90">
        <v>292</v>
      </c>
      <c r="K39" s="82" t="s">
        <v>40</v>
      </c>
      <c r="L39" s="41">
        <v>3740</v>
      </c>
      <c r="M39" s="41">
        <v>293</v>
      </c>
      <c r="N39" s="84"/>
      <c r="O39" s="37"/>
      <c r="P39" s="37" t="s">
        <v>213</v>
      </c>
      <c r="Q39" s="37"/>
      <c r="R39" s="41">
        <v>2450</v>
      </c>
      <c r="S39" s="41">
        <v>830</v>
      </c>
      <c r="T39" s="41">
        <v>830</v>
      </c>
      <c r="U39" s="41"/>
      <c r="V39" s="41"/>
      <c r="W39" s="41"/>
      <c r="X39" s="73"/>
      <c r="Y39" s="37"/>
    </row>
    <row r="40" spans="1:25" ht="86.25" customHeight="1" x14ac:dyDescent="0.25">
      <c r="A40" s="89">
        <v>3</v>
      </c>
      <c r="B40" s="81" t="s">
        <v>277</v>
      </c>
      <c r="C40" s="69" t="s">
        <v>268</v>
      </c>
      <c r="D40" s="92"/>
      <c r="E40" s="69" t="s">
        <v>278</v>
      </c>
      <c r="F40" s="92" t="s">
        <v>279</v>
      </c>
      <c r="G40" s="92" t="s">
        <v>280</v>
      </c>
      <c r="H40" s="69" t="s">
        <v>272</v>
      </c>
      <c r="I40" s="72">
        <v>7867441</v>
      </c>
      <c r="J40" s="90">
        <v>292</v>
      </c>
      <c r="K40" s="82" t="s">
        <v>40</v>
      </c>
      <c r="L40" s="41">
        <v>6517</v>
      </c>
      <c r="M40" s="41">
        <v>511</v>
      </c>
      <c r="N40" s="84"/>
      <c r="O40" s="37"/>
      <c r="P40" s="37" t="s">
        <v>213</v>
      </c>
      <c r="Q40" s="37"/>
      <c r="R40" s="41">
        <v>4700</v>
      </c>
      <c r="S40" s="41">
        <v>900</v>
      </c>
      <c r="T40" s="41">
        <v>900</v>
      </c>
      <c r="U40" s="41"/>
      <c r="V40" s="41"/>
      <c r="W40" s="41"/>
      <c r="X40" s="73"/>
      <c r="Y40" s="37"/>
    </row>
    <row r="41" spans="1:25" ht="96.75" customHeight="1" x14ac:dyDescent="0.25">
      <c r="A41" s="89">
        <v>4</v>
      </c>
      <c r="B41" s="81" t="s">
        <v>281</v>
      </c>
      <c r="C41" s="69" t="s">
        <v>268</v>
      </c>
      <c r="D41" s="69" t="s">
        <v>282</v>
      </c>
      <c r="E41" s="69" t="s">
        <v>283</v>
      </c>
      <c r="F41" s="82" t="s">
        <v>284</v>
      </c>
      <c r="G41" s="82" t="s">
        <v>285</v>
      </c>
      <c r="H41" s="69" t="s">
        <v>272</v>
      </c>
      <c r="I41" s="72">
        <v>7873622</v>
      </c>
      <c r="J41" s="90">
        <v>292</v>
      </c>
      <c r="K41" s="82" t="s">
        <v>40</v>
      </c>
      <c r="L41" s="41">
        <v>14999</v>
      </c>
      <c r="M41" s="41">
        <v>437</v>
      </c>
      <c r="N41" s="84"/>
      <c r="O41" s="37"/>
      <c r="P41" s="37" t="s">
        <v>213</v>
      </c>
      <c r="Q41" s="37"/>
      <c r="R41" s="41">
        <v>8100</v>
      </c>
      <c r="S41" s="41">
        <v>4500</v>
      </c>
      <c r="T41" s="41">
        <v>4500</v>
      </c>
      <c r="U41" s="41"/>
      <c r="V41" s="41"/>
      <c r="W41" s="41"/>
      <c r="X41" s="73"/>
      <c r="Y41" s="37"/>
    </row>
    <row r="42" spans="1:25" ht="96.75" customHeight="1" x14ac:dyDescent="0.25">
      <c r="A42" s="89">
        <v>5</v>
      </c>
      <c r="B42" s="68" t="s">
        <v>286</v>
      </c>
      <c r="C42" s="11" t="s">
        <v>268</v>
      </c>
      <c r="D42" s="11"/>
      <c r="E42" s="69" t="s">
        <v>287</v>
      </c>
      <c r="F42" s="37" t="s">
        <v>288</v>
      </c>
      <c r="G42" s="70" t="s">
        <v>211</v>
      </c>
      <c r="H42" s="69" t="s">
        <v>272</v>
      </c>
      <c r="I42" s="11">
        <v>7871809</v>
      </c>
      <c r="J42" s="71" t="s">
        <v>966</v>
      </c>
      <c r="K42" s="72" t="s">
        <v>40</v>
      </c>
      <c r="L42" s="41">
        <v>14984</v>
      </c>
      <c r="M42" s="41">
        <v>511</v>
      </c>
      <c r="N42" s="84"/>
      <c r="O42" s="37"/>
      <c r="P42" s="37" t="s">
        <v>213</v>
      </c>
      <c r="Q42" s="37"/>
      <c r="R42" s="41">
        <v>7500</v>
      </c>
      <c r="S42" s="41">
        <v>6100</v>
      </c>
      <c r="T42" s="41">
        <v>6100</v>
      </c>
      <c r="U42" s="41"/>
      <c r="V42" s="41"/>
      <c r="W42" s="41"/>
      <c r="X42" s="73"/>
      <c r="Y42" s="37"/>
    </row>
    <row r="43" spans="1:25" ht="63" x14ac:dyDescent="0.25">
      <c r="A43" s="89">
        <v>6</v>
      </c>
      <c r="B43" s="40" t="s">
        <v>958</v>
      </c>
      <c r="C43" s="11" t="s">
        <v>912</v>
      </c>
      <c r="D43" s="11"/>
      <c r="E43" s="37" t="s">
        <v>870</v>
      </c>
      <c r="F43" s="69" t="s">
        <v>854</v>
      </c>
      <c r="G43" s="70" t="s">
        <v>87</v>
      </c>
      <c r="H43" s="69" t="s">
        <v>272</v>
      </c>
      <c r="I43" s="69">
        <v>7910769</v>
      </c>
      <c r="J43" s="69">
        <v>332</v>
      </c>
      <c r="K43" s="82" t="s">
        <v>35</v>
      </c>
      <c r="L43" s="41">
        <v>2130</v>
      </c>
      <c r="M43" s="41"/>
      <c r="N43" s="41"/>
      <c r="O43" s="41"/>
      <c r="P43" s="37"/>
      <c r="Q43" s="41"/>
      <c r="R43" s="41">
        <v>1060</v>
      </c>
      <c r="S43" s="41">
        <v>1060</v>
      </c>
      <c r="T43" s="41">
        <v>1060</v>
      </c>
      <c r="U43" s="41"/>
      <c r="V43" s="41"/>
      <c r="W43" s="41"/>
      <c r="X43" s="73"/>
      <c r="Y43" s="37"/>
    </row>
    <row r="44" spans="1:25" s="79" customFormat="1" ht="33.75" customHeight="1" x14ac:dyDescent="0.25">
      <c r="A44" s="77"/>
      <c r="B44" s="5" t="s">
        <v>218</v>
      </c>
      <c r="C44" s="77"/>
      <c r="D44" s="77"/>
      <c r="E44" s="77"/>
      <c r="F44" s="77"/>
      <c r="G44" s="77"/>
      <c r="H44" s="77"/>
      <c r="I44" s="77"/>
      <c r="J44" s="77"/>
      <c r="K44" s="77"/>
      <c r="L44" s="65">
        <f>SUM(L45:L47)</f>
        <v>61939</v>
      </c>
      <c r="M44" s="65">
        <f t="shared" ref="M44:W44" si="16">SUM(M45:M47)</f>
        <v>4181</v>
      </c>
      <c r="N44" s="65">
        <f t="shared" si="16"/>
        <v>0</v>
      </c>
      <c r="O44" s="65">
        <f t="shared" si="16"/>
        <v>40500</v>
      </c>
      <c r="P44" s="65">
        <f t="shared" si="16"/>
        <v>0</v>
      </c>
      <c r="Q44" s="65">
        <f t="shared" si="16"/>
        <v>0</v>
      </c>
      <c r="R44" s="65">
        <f t="shared" si="16"/>
        <v>0</v>
      </c>
      <c r="S44" s="65">
        <f t="shared" si="16"/>
        <v>15210</v>
      </c>
      <c r="T44" s="65">
        <f t="shared" si="16"/>
        <v>15210</v>
      </c>
      <c r="U44" s="65">
        <f t="shared" si="16"/>
        <v>0</v>
      </c>
      <c r="V44" s="65">
        <f t="shared" si="16"/>
        <v>0</v>
      </c>
      <c r="W44" s="65">
        <f t="shared" si="16"/>
        <v>0</v>
      </c>
      <c r="X44" s="131"/>
      <c r="Y44" s="78"/>
    </row>
    <row r="45" spans="1:25" ht="83.25" customHeight="1" x14ac:dyDescent="0.25">
      <c r="A45" s="69">
        <v>1</v>
      </c>
      <c r="B45" s="93" t="s">
        <v>942</v>
      </c>
      <c r="C45" s="11" t="s">
        <v>268</v>
      </c>
      <c r="D45" s="69" t="s">
        <v>943</v>
      </c>
      <c r="E45" s="69" t="s">
        <v>944</v>
      </c>
      <c r="F45" s="69" t="s">
        <v>945</v>
      </c>
      <c r="G45" s="69" t="s">
        <v>946</v>
      </c>
      <c r="H45" s="69" t="s">
        <v>272</v>
      </c>
      <c r="I45" s="69">
        <v>7922918</v>
      </c>
      <c r="J45" s="69">
        <v>292</v>
      </c>
      <c r="K45" s="69" t="s">
        <v>60</v>
      </c>
      <c r="L45" s="41">
        <v>14558</v>
      </c>
      <c r="M45" s="41">
        <v>131</v>
      </c>
      <c r="N45" s="41"/>
      <c r="O45" s="41"/>
      <c r="P45" s="37" t="s">
        <v>213</v>
      </c>
      <c r="Q45" s="41"/>
      <c r="R45" s="41"/>
      <c r="S45" s="41">
        <v>4000</v>
      </c>
      <c r="T45" s="41">
        <v>4000</v>
      </c>
      <c r="U45" s="41"/>
      <c r="V45" s="41"/>
      <c r="W45" s="41"/>
      <c r="X45" s="94"/>
      <c r="Y45" s="63"/>
    </row>
    <row r="46" spans="1:25" ht="83.25" customHeight="1" x14ac:dyDescent="0.25">
      <c r="A46" s="69">
        <v>2</v>
      </c>
      <c r="B46" s="93" t="s">
        <v>1117</v>
      </c>
      <c r="C46" s="11" t="s">
        <v>268</v>
      </c>
      <c r="D46" s="69" t="s">
        <v>1118</v>
      </c>
      <c r="E46" s="69" t="s">
        <v>1119</v>
      </c>
      <c r="F46" s="69" t="s">
        <v>1120</v>
      </c>
      <c r="G46" s="69" t="s">
        <v>1019</v>
      </c>
      <c r="H46" s="69" t="s">
        <v>272</v>
      </c>
      <c r="I46" s="69">
        <v>7921842</v>
      </c>
      <c r="J46" s="69">
        <v>341</v>
      </c>
      <c r="K46" s="69" t="s">
        <v>60</v>
      </c>
      <c r="L46" s="41">
        <v>14989</v>
      </c>
      <c r="M46" s="41">
        <v>48</v>
      </c>
      <c r="N46" s="41"/>
      <c r="O46" s="41">
        <v>13500</v>
      </c>
      <c r="P46" s="37" t="s">
        <v>213</v>
      </c>
      <c r="Q46" s="41"/>
      <c r="R46" s="41"/>
      <c r="S46" s="41">
        <v>4210</v>
      </c>
      <c r="T46" s="41">
        <v>4210</v>
      </c>
      <c r="U46" s="41"/>
      <c r="V46" s="41"/>
      <c r="W46" s="41"/>
      <c r="X46" s="94"/>
      <c r="Y46" s="63"/>
    </row>
    <row r="47" spans="1:25" ht="83.25" customHeight="1" x14ac:dyDescent="0.25">
      <c r="A47" s="69">
        <v>3</v>
      </c>
      <c r="B47" s="93" t="s">
        <v>1121</v>
      </c>
      <c r="C47" s="11" t="s">
        <v>268</v>
      </c>
      <c r="D47" s="69" t="s">
        <v>1122</v>
      </c>
      <c r="E47" s="69" t="s">
        <v>1123</v>
      </c>
      <c r="F47" s="69" t="s">
        <v>1124</v>
      </c>
      <c r="G47" s="69" t="s">
        <v>1125</v>
      </c>
      <c r="H47" s="69" t="s">
        <v>272</v>
      </c>
      <c r="I47" s="69">
        <v>7922606</v>
      </c>
      <c r="J47" s="69">
        <v>292</v>
      </c>
      <c r="K47" s="69" t="s">
        <v>60</v>
      </c>
      <c r="L47" s="41">
        <v>32392</v>
      </c>
      <c r="M47" s="41">
        <v>4002</v>
      </c>
      <c r="N47" s="41"/>
      <c r="O47" s="41">
        <v>27000</v>
      </c>
      <c r="P47" s="37" t="s">
        <v>213</v>
      </c>
      <c r="Q47" s="41"/>
      <c r="R47" s="41"/>
      <c r="S47" s="41">
        <v>7000</v>
      </c>
      <c r="T47" s="41">
        <v>7000</v>
      </c>
      <c r="U47" s="41"/>
      <c r="V47" s="41"/>
      <c r="W47" s="41"/>
      <c r="X47" s="94"/>
      <c r="Y47" s="63"/>
    </row>
    <row r="48" spans="1:25" s="60" customFormat="1" ht="53.25" customHeight="1" x14ac:dyDescent="0.25">
      <c r="A48" s="134" t="s">
        <v>66</v>
      </c>
      <c r="B48" s="134" t="s">
        <v>289</v>
      </c>
      <c r="C48" s="61"/>
      <c r="D48" s="61"/>
      <c r="E48" s="61"/>
      <c r="F48" s="61"/>
      <c r="G48" s="61"/>
      <c r="H48" s="61"/>
      <c r="I48" s="61"/>
      <c r="J48" s="61"/>
      <c r="K48" s="61"/>
      <c r="L48" s="62">
        <f>L49+L51</f>
        <v>131272</v>
      </c>
      <c r="M48" s="62">
        <f t="shared" ref="M48:T48" si="17">M49+M51</f>
        <v>8370</v>
      </c>
      <c r="N48" s="131">
        <f t="shared" si="17"/>
        <v>0</v>
      </c>
      <c r="O48" s="62">
        <f t="shared" si="17"/>
        <v>3035</v>
      </c>
      <c r="P48" s="131">
        <f t="shared" si="17"/>
        <v>0</v>
      </c>
      <c r="Q48" s="131">
        <f t="shared" si="17"/>
        <v>0</v>
      </c>
      <c r="R48" s="62">
        <f t="shared" si="17"/>
        <v>2850</v>
      </c>
      <c r="S48" s="62">
        <f t="shared" si="17"/>
        <v>30002</v>
      </c>
      <c r="T48" s="62">
        <f t="shared" si="17"/>
        <v>30000</v>
      </c>
      <c r="U48" s="62">
        <f t="shared" ref="U48:W48" si="18">U49+U51</f>
        <v>0</v>
      </c>
      <c r="V48" s="62">
        <f t="shared" si="18"/>
        <v>0</v>
      </c>
      <c r="W48" s="62">
        <f t="shared" si="18"/>
        <v>0</v>
      </c>
      <c r="X48" s="62">
        <f>X49+X51</f>
        <v>0</v>
      </c>
      <c r="Y48" s="76"/>
    </row>
    <row r="49" spans="1:25" s="79" customFormat="1" ht="33.75" customHeight="1" x14ac:dyDescent="0.25">
      <c r="A49" s="77"/>
      <c r="B49" s="64" t="s">
        <v>206</v>
      </c>
      <c r="C49" s="77"/>
      <c r="D49" s="77"/>
      <c r="E49" s="77"/>
      <c r="F49" s="77"/>
      <c r="G49" s="77"/>
      <c r="H49" s="77"/>
      <c r="I49" s="77"/>
      <c r="J49" s="77"/>
      <c r="K49" s="77"/>
      <c r="L49" s="65">
        <f>L50</f>
        <v>3035</v>
      </c>
      <c r="M49" s="131">
        <f t="shared" ref="M49:W49" si="19">M50</f>
        <v>0</v>
      </c>
      <c r="N49" s="131">
        <f t="shared" si="19"/>
        <v>0</v>
      </c>
      <c r="O49" s="65">
        <f t="shared" si="19"/>
        <v>3035</v>
      </c>
      <c r="P49" s="131"/>
      <c r="Q49" s="131">
        <f t="shared" si="19"/>
        <v>0</v>
      </c>
      <c r="R49" s="65">
        <f t="shared" si="19"/>
        <v>2850</v>
      </c>
      <c r="S49" s="65">
        <f t="shared" si="19"/>
        <v>112</v>
      </c>
      <c r="T49" s="65">
        <f t="shared" si="19"/>
        <v>110</v>
      </c>
      <c r="U49" s="65">
        <f t="shared" si="19"/>
        <v>0</v>
      </c>
      <c r="V49" s="65">
        <f t="shared" si="19"/>
        <v>0</v>
      </c>
      <c r="W49" s="65">
        <f t="shared" si="19"/>
        <v>0</v>
      </c>
      <c r="X49" s="95"/>
      <c r="Y49" s="78"/>
    </row>
    <row r="50" spans="1:25" ht="77.25" customHeight="1" x14ac:dyDescent="0.25">
      <c r="A50" s="11">
        <v>1</v>
      </c>
      <c r="B50" s="40" t="s">
        <v>955</v>
      </c>
      <c r="C50" s="69" t="s">
        <v>913</v>
      </c>
      <c r="E50" s="132" t="s">
        <v>877</v>
      </c>
      <c r="F50" s="69" t="s">
        <v>878</v>
      </c>
      <c r="G50" s="70" t="s">
        <v>76</v>
      </c>
      <c r="H50" s="11" t="s">
        <v>290</v>
      </c>
      <c r="I50" s="69">
        <v>7909167</v>
      </c>
      <c r="J50" s="69">
        <v>332</v>
      </c>
      <c r="K50" s="82" t="s">
        <v>35</v>
      </c>
      <c r="L50" s="41">
        <v>3035</v>
      </c>
      <c r="M50" s="41"/>
      <c r="N50" s="131"/>
      <c r="O50" s="41">
        <v>3035</v>
      </c>
      <c r="P50" s="37" t="s">
        <v>213</v>
      </c>
      <c r="Q50" s="41"/>
      <c r="R50" s="41">
        <v>2850</v>
      </c>
      <c r="S50" s="41">
        <v>112</v>
      </c>
      <c r="T50" s="41">
        <v>110</v>
      </c>
      <c r="U50" s="41"/>
      <c r="V50" s="41"/>
      <c r="W50" s="41"/>
      <c r="X50" s="73"/>
      <c r="Y50" s="37"/>
    </row>
    <row r="51" spans="1:25" ht="45" customHeight="1" x14ac:dyDescent="0.25">
      <c r="A51" s="89"/>
      <c r="B51" s="5" t="s">
        <v>218</v>
      </c>
      <c r="C51" s="69"/>
      <c r="D51" s="11"/>
      <c r="E51" s="11"/>
      <c r="F51" s="96"/>
      <c r="G51" s="11"/>
      <c r="H51" s="69"/>
      <c r="I51" s="20"/>
      <c r="J51" s="20"/>
      <c r="K51" s="82"/>
      <c r="L51" s="97">
        <f>SUM(L52:L56)</f>
        <v>128237</v>
      </c>
      <c r="M51" s="97">
        <f t="shared" ref="M51:T51" si="20">SUM(M52:M56)</f>
        <v>8370</v>
      </c>
      <c r="N51" s="97"/>
      <c r="O51" s="97"/>
      <c r="P51" s="97"/>
      <c r="Q51" s="97"/>
      <c r="R51" s="97"/>
      <c r="S51" s="97">
        <f t="shared" si="20"/>
        <v>29890</v>
      </c>
      <c r="T51" s="97">
        <f t="shared" si="20"/>
        <v>29890</v>
      </c>
      <c r="U51" s="97">
        <f t="shared" ref="U51:W51" si="21">SUM(U52:U56)</f>
        <v>0</v>
      </c>
      <c r="V51" s="97">
        <f t="shared" si="21"/>
        <v>0</v>
      </c>
      <c r="W51" s="97">
        <f t="shared" si="21"/>
        <v>0</v>
      </c>
      <c r="X51" s="73"/>
      <c r="Y51" s="37"/>
    </row>
    <row r="52" spans="1:25" ht="87.75" customHeight="1" x14ac:dyDescent="0.25">
      <c r="A52" s="89">
        <v>1</v>
      </c>
      <c r="B52" s="10" t="s">
        <v>291</v>
      </c>
      <c r="C52" s="69" t="s">
        <v>75</v>
      </c>
      <c r="D52" s="11" t="s">
        <v>292</v>
      </c>
      <c r="E52" s="11" t="s">
        <v>972</v>
      </c>
      <c r="F52" s="96" t="s">
        <v>293</v>
      </c>
      <c r="G52" s="11" t="s">
        <v>294</v>
      </c>
      <c r="H52" s="11" t="s">
        <v>290</v>
      </c>
      <c r="I52" s="20">
        <v>7901123</v>
      </c>
      <c r="J52" s="20">
        <v>341</v>
      </c>
      <c r="K52" s="82" t="s">
        <v>40</v>
      </c>
      <c r="L52" s="23">
        <v>14614</v>
      </c>
      <c r="M52" s="23">
        <v>695</v>
      </c>
      <c r="N52" s="23"/>
      <c r="O52" s="23"/>
      <c r="P52" s="37" t="s">
        <v>213</v>
      </c>
      <c r="Q52" s="23"/>
      <c r="R52" s="23"/>
      <c r="S52" s="23">
        <v>5000</v>
      </c>
      <c r="T52" s="23">
        <v>5000</v>
      </c>
      <c r="U52" s="23"/>
      <c r="V52" s="23"/>
      <c r="W52" s="23"/>
      <c r="X52" s="73"/>
      <c r="Y52" s="37"/>
    </row>
    <row r="53" spans="1:25" ht="87" customHeight="1" x14ac:dyDescent="0.25">
      <c r="A53" s="89">
        <v>2</v>
      </c>
      <c r="B53" s="10" t="s">
        <v>295</v>
      </c>
      <c r="C53" s="69" t="s">
        <v>75</v>
      </c>
      <c r="D53" s="11" t="s">
        <v>296</v>
      </c>
      <c r="E53" s="11" t="s">
        <v>938</v>
      </c>
      <c r="F53" s="96" t="s">
        <v>297</v>
      </c>
      <c r="G53" s="11" t="s">
        <v>298</v>
      </c>
      <c r="H53" s="11" t="s">
        <v>290</v>
      </c>
      <c r="I53" s="20">
        <v>7912165</v>
      </c>
      <c r="J53" s="20">
        <v>341</v>
      </c>
      <c r="K53" s="82" t="s">
        <v>99</v>
      </c>
      <c r="L53" s="23">
        <v>82619</v>
      </c>
      <c r="M53" s="23">
        <v>5557</v>
      </c>
      <c r="N53" s="23"/>
      <c r="O53" s="23"/>
      <c r="P53" s="37" t="s">
        <v>213</v>
      </c>
      <c r="Q53" s="23"/>
      <c r="R53" s="23"/>
      <c r="S53" s="23">
        <v>12000</v>
      </c>
      <c r="T53" s="23">
        <v>12000</v>
      </c>
      <c r="U53" s="23"/>
      <c r="V53" s="23"/>
      <c r="W53" s="23"/>
      <c r="X53" s="73"/>
      <c r="Y53" s="37"/>
    </row>
    <row r="54" spans="1:25" ht="82.5" customHeight="1" x14ac:dyDescent="0.25">
      <c r="A54" s="89">
        <v>3</v>
      </c>
      <c r="B54" s="10" t="s">
        <v>902</v>
      </c>
      <c r="C54" s="69" t="s">
        <v>75</v>
      </c>
      <c r="D54" s="11"/>
      <c r="E54" s="11" t="s">
        <v>299</v>
      </c>
      <c r="F54" s="96" t="s">
        <v>300</v>
      </c>
      <c r="G54" s="11" t="s">
        <v>294</v>
      </c>
      <c r="H54" s="11" t="s">
        <v>290</v>
      </c>
      <c r="I54" s="20">
        <v>7864502</v>
      </c>
      <c r="J54" s="20">
        <v>311</v>
      </c>
      <c r="K54" s="82" t="s">
        <v>212</v>
      </c>
      <c r="L54" s="23">
        <v>9887</v>
      </c>
      <c r="M54" s="23">
        <v>599</v>
      </c>
      <c r="N54" s="23"/>
      <c r="O54" s="23"/>
      <c r="P54" s="37" t="s">
        <v>213</v>
      </c>
      <c r="Q54" s="23"/>
      <c r="R54" s="23"/>
      <c r="S54" s="23">
        <v>5000</v>
      </c>
      <c r="T54" s="23">
        <v>5000</v>
      </c>
      <c r="U54" s="23"/>
      <c r="V54" s="23"/>
      <c r="W54" s="23"/>
      <c r="X54" s="73"/>
      <c r="Y54" s="37"/>
    </row>
    <row r="55" spans="1:25" ht="83.25" customHeight="1" x14ac:dyDescent="0.25">
      <c r="A55" s="89">
        <v>4</v>
      </c>
      <c r="B55" s="10" t="s">
        <v>301</v>
      </c>
      <c r="C55" s="69" t="s">
        <v>75</v>
      </c>
      <c r="D55" s="11"/>
      <c r="E55" s="11" t="s">
        <v>302</v>
      </c>
      <c r="F55" s="96" t="s">
        <v>303</v>
      </c>
      <c r="G55" s="11" t="s">
        <v>304</v>
      </c>
      <c r="H55" s="11" t="s">
        <v>290</v>
      </c>
      <c r="I55" s="20">
        <v>7864527</v>
      </c>
      <c r="J55" s="20">
        <v>283</v>
      </c>
      <c r="K55" s="82" t="s">
        <v>212</v>
      </c>
      <c r="L55" s="23">
        <v>6316</v>
      </c>
      <c r="M55" s="23">
        <v>412</v>
      </c>
      <c r="N55" s="23"/>
      <c r="O55" s="23"/>
      <c r="P55" s="37" t="s">
        <v>213</v>
      </c>
      <c r="Q55" s="23"/>
      <c r="R55" s="23"/>
      <c r="S55" s="23">
        <v>3000</v>
      </c>
      <c r="T55" s="23">
        <v>3000</v>
      </c>
      <c r="U55" s="23"/>
      <c r="V55" s="23"/>
      <c r="W55" s="23"/>
      <c r="X55" s="73"/>
      <c r="Y55" s="37"/>
    </row>
    <row r="56" spans="1:25" ht="70.5" customHeight="1" x14ac:dyDescent="0.25">
      <c r="A56" s="89">
        <v>5</v>
      </c>
      <c r="B56" s="10" t="s">
        <v>305</v>
      </c>
      <c r="C56" s="69" t="s">
        <v>75</v>
      </c>
      <c r="D56" s="11"/>
      <c r="E56" s="11" t="s">
        <v>306</v>
      </c>
      <c r="F56" s="96" t="s">
        <v>307</v>
      </c>
      <c r="G56" s="11" t="s">
        <v>304</v>
      </c>
      <c r="H56" s="11" t="s">
        <v>290</v>
      </c>
      <c r="I56" s="20">
        <v>7873320</v>
      </c>
      <c r="J56" s="20">
        <v>283</v>
      </c>
      <c r="K56" s="82" t="s">
        <v>212</v>
      </c>
      <c r="L56" s="23">
        <v>14801</v>
      </c>
      <c r="M56" s="23">
        <v>1107</v>
      </c>
      <c r="N56" s="23"/>
      <c r="O56" s="23"/>
      <c r="P56" s="37" t="s">
        <v>213</v>
      </c>
      <c r="Q56" s="23"/>
      <c r="R56" s="23"/>
      <c r="S56" s="23">
        <v>4890</v>
      </c>
      <c r="T56" s="23">
        <v>4890</v>
      </c>
      <c r="U56" s="23"/>
      <c r="V56" s="23"/>
      <c r="W56" s="23"/>
      <c r="X56" s="73"/>
      <c r="Y56" s="37"/>
    </row>
    <row r="57" spans="1:25" s="60" customFormat="1" ht="53.25" customHeight="1" x14ac:dyDescent="0.25">
      <c r="A57" s="134" t="s">
        <v>70</v>
      </c>
      <c r="B57" s="134" t="s">
        <v>308</v>
      </c>
      <c r="C57" s="61"/>
      <c r="D57" s="61"/>
      <c r="E57" s="98"/>
      <c r="F57" s="84"/>
      <c r="G57" s="99"/>
      <c r="H57" s="61"/>
      <c r="I57" s="100"/>
      <c r="J57" s="84"/>
      <c r="K57" s="84"/>
      <c r="L57" s="101">
        <f>L58+L60</f>
        <v>50179</v>
      </c>
      <c r="M57" s="101">
        <f t="shared" ref="M57:W57" si="22">M58+M60</f>
        <v>1940</v>
      </c>
      <c r="N57" s="101">
        <f t="shared" si="22"/>
        <v>0</v>
      </c>
      <c r="O57" s="101">
        <f t="shared" si="22"/>
        <v>46245</v>
      </c>
      <c r="P57" s="101">
        <f t="shared" si="22"/>
        <v>0</v>
      </c>
      <c r="Q57" s="101">
        <f t="shared" si="22"/>
        <v>0</v>
      </c>
      <c r="R57" s="101">
        <f t="shared" si="22"/>
        <v>630</v>
      </c>
      <c r="S57" s="101">
        <f t="shared" si="22"/>
        <v>30000</v>
      </c>
      <c r="T57" s="101">
        <f t="shared" si="22"/>
        <v>30000</v>
      </c>
      <c r="U57" s="101">
        <f t="shared" si="22"/>
        <v>0</v>
      </c>
      <c r="V57" s="101">
        <f t="shared" si="22"/>
        <v>0</v>
      </c>
      <c r="W57" s="101">
        <f t="shared" si="22"/>
        <v>0</v>
      </c>
      <c r="X57" s="101"/>
      <c r="Y57" s="76"/>
    </row>
    <row r="58" spans="1:25" s="60" customFormat="1" ht="53.25" customHeight="1" x14ac:dyDescent="0.25">
      <c r="A58" s="134"/>
      <c r="B58" s="64" t="s">
        <v>206</v>
      </c>
      <c r="C58" s="61"/>
      <c r="D58" s="61"/>
      <c r="E58" s="98"/>
      <c r="F58" s="84"/>
      <c r="G58" s="99"/>
      <c r="H58" s="61"/>
      <c r="I58" s="100"/>
      <c r="J58" s="84"/>
      <c r="K58" s="84"/>
      <c r="L58" s="101">
        <f>L59</f>
        <v>2250</v>
      </c>
      <c r="M58" s="131">
        <f t="shared" ref="M58:W58" si="23">M59</f>
        <v>0</v>
      </c>
      <c r="N58" s="131">
        <f t="shared" si="23"/>
        <v>0</v>
      </c>
      <c r="O58" s="101">
        <f t="shared" si="23"/>
        <v>2250</v>
      </c>
      <c r="P58" s="131"/>
      <c r="Q58" s="131">
        <f t="shared" si="23"/>
        <v>0</v>
      </c>
      <c r="R58" s="101">
        <f t="shared" si="23"/>
        <v>630</v>
      </c>
      <c r="S58" s="101">
        <f t="shared" si="23"/>
        <v>1620</v>
      </c>
      <c r="T58" s="101">
        <f t="shared" si="23"/>
        <v>1620</v>
      </c>
      <c r="U58" s="101">
        <f t="shared" si="23"/>
        <v>0</v>
      </c>
      <c r="V58" s="101">
        <f t="shared" si="23"/>
        <v>0</v>
      </c>
      <c r="W58" s="101">
        <f t="shared" si="23"/>
        <v>0</v>
      </c>
      <c r="X58" s="101"/>
      <c r="Y58" s="76"/>
    </row>
    <row r="59" spans="1:25" ht="93.75" customHeight="1" x14ac:dyDescent="0.25">
      <c r="A59" s="11">
        <v>1</v>
      </c>
      <c r="B59" s="40" t="s">
        <v>959</v>
      </c>
      <c r="C59" s="11" t="s">
        <v>903</v>
      </c>
      <c r="D59" s="11"/>
      <c r="E59" s="11" t="s">
        <v>871</v>
      </c>
      <c r="F59" s="69" t="s">
        <v>854</v>
      </c>
      <c r="G59" s="70" t="s">
        <v>126</v>
      </c>
      <c r="H59" s="11" t="s">
        <v>309</v>
      </c>
      <c r="I59" s="69">
        <v>7910042</v>
      </c>
      <c r="J59" s="69">
        <v>332</v>
      </c>
      <c r="K59" s="82" t="s">
        <v>35</v>
      </c>
      <c r="L59" s="41">
        <v>2250</v>
      </c>
      <c r="M59" s="41"/>
      <c r="N59" s="41"/>
      <c r="O59" s="41">
        <v>2250</v>
      </c>
      <c r="P59" s="37" t="s">
        <v>213</v>
      </c>
      <c r="Q59" s="41"/>
      <c r="R59" s="41">
        <v>630</v>
      </c>
      <c r="S59" s="41">
        <v>1620</v>
      </c>
      <c r="T59" s="41">
        <v>1620</v>
      </c>
      <c r="U59" s="41"/>
      <c r="V59" s="41"/>
      <c r="W59" s="41"/>
      <c r="X59" s="73"/>
      <c r="Y59" s="37"/>
    </row>
    <row r="60" spans="1:25" s="67" customFormat="1" ht="36" customHeight="1" x14ac:dyDescent="0.25">
      <c r="A60" s="26"/>
      <c r="B60" s="5" t="s">
        <v>218</v>
      </c>
      <c r="C60" s="102"/>
      <c r="D60" s="102"/>
      <c r="E60" s="27"/>
      <c r="F60" s="103"/>
      <c r="G60" s="104"/>
      <c r="H60" s="102"/>
      <c r="I60" s="105"/>
      <c r="J60" s="103"/>
      <c r="K60" s="103"/>
      <c r="L60" s="45">
        <f t="shared" ref="L60:W60" si="24">SUM(L61:L64)</f>
        <v>47929</v>
      </c>
      <c r="M60" s="45">
        <f t="shared" si="24"/>
        <v>1940</v>
      </c>
      <c r="N60" s="45">
        <f t="shared" si="24"/>
        <v>0</v>
      </c>
      <c r="O60" s="45">
        <f t="shared" si="24"/>
        <v>43995</v>
      </c>
      <c r="P60" s="45"/>
      <c r="Q60" s="45"/>
      <c r="R60" s="45"/>
      <c r="S60" s="45">
        <f t="shared" si="24"/>
        <v>28380</v>
      </c>
      <c r="T60" s="45">
        <f t="shared" si="24"/>
        <v>28380</v>
      </c>
      <c r="U60" s="45">
        <f t="shared" si="24"/>
        <v>0</v>
      </c>
      <c r="V60" s="45">
        <f t="shared" si="24"/>
        <v>0</v>
      </c>
      <c r="W60" s="45">
        <f t="shared" si="24"/>
        <v>0</v>
      </c>
      <c r="X60" s="131"/>
      <c r="Y60" s="66"/>
    </row>
    <row r="61" spans="1:25" ht="99" customHeight="1" x14ac:dyDescent="0.25">
      <c r="A61" s="11">
        <v>1</v>
      </c>
      <c r="B61" s="10" t="s">
        <v>1021</v>
      </c>
      <c r="C61" s="11" t="s">
        <v>125</v>
      </c>
      <c r="D61" s="11" t="s">
        <v>1022</v>
      </c>
      <c r="E61" s="11" t="s">
        <v>1023</v>
      </c>
      <c r="F61" s="37" t="s">
        <v>1024</v>
      </c>
      <c r="G61" s="37" t="s">
        <v>1025</v>
      </c>
      <c r="H61" s="11" t="s">
        <v>309</v>
      </c>
      <c r="I61" s="20">
        <v>7932606</v>
      </c>
      <c r="J61" s="37">
        <v>292</v>
      </c>
      <c r="K61" s="37" t="s">
        <v>35</v>
      </c>
      <c r="L61" s="38">
        <v>10999</v>
      </c>
      <c r="M61" s="38">
        <f>330+323</f>
        <v>653</v>
      </c>
      <c r="N61" s="41"/>
      <c r="O61" s="41">
        <v>10345</v>
      </c>
      <c r="P61" s="37" t="s">
        <v>213</v>
      </c>
      <c r="Q61" s="38"/>
      <c r="R61" s="41"/>
      <c r="S61" s="41">
        <v>9000</v>
      </c>
      <c r="T61" s="41">
        <v>9000</v>
      </c>
      <c r="U61" s="41"/>
      <c r="V61" s="41"/>
      <c r="W61" s="41"/>
      <c r="X61" s="73"/>
      <c r="Y61" s="63"/>
    </row>
    <row r="62" spans="1:25" ht="99" customHeight="1" x14ac:dyDescent="0.25">
      <c r="A62" s="11">
        <v>2</v>
      </c>
      <c r="B62" s="10" t="s">
        <v>1026</v>
      </c>
      <c r="C62" s="11" t="s">
        <v>125</v>
      </c>
      <c r="D62" s="11" t="s">
        <v>1027</v>
      </c>
      <c r="E62" s="11" t="s">
        <v>1028</v>
      </c>
      <c r="F62" s="11" t="s">
        <v>1029</v>
      </c>
      <c r="G62" s="11" t="s">
        <v>1030</v>
      </c>
      <c r="H62" s="11" t="s">
        <v>309</v>
      </c>
      <c r="I62" s="11">
        <v>7932605</v>
      </c>
      <c r="J62" s="11">
        <v>292</v>
      </c>
      <c r="K62" s="11" t="s">
        <v>40</v>
      </c>
      <c r="L62" s="41">
        <v>22500</v>
      </c>
      <c r="M62" s="41">
        <v>740</v>
      </c>
      <c r="N62" s="41"/>
      <c r="O62" s="41">
        <v>21720</v>
      </c>
      <c r="P62" s="37" t="s">
        <v>213</v>
      </c>
      <c r="Q62" s="37"/>
      <c r="R62" s="41"/>
      <c r="S62" s="41">
        <v>8730</v>
      </c>
      <c r="T62" s="41">
        <v>8730</v>
      </c>
      <c r="U62" s="41"/>
      <c r="V62" s="41"/>
      <c r="W62" s="41"/>
      <c r="X62" s="73"/>
      <c r="Y62" s="11"/>
    </row>
    <row r="63" spans="1:25" ht="99" customHeight="1" x14ac:dyDescent="0.25">
      <c r="A63" s="11">
        <v>3</v>
      </c>
      <c r="B63" s="40" t="s">
        <v>1031</v>
      </c>
      <c r="C63" s="11" t="s">
        <v>125</v>
      </c>
      <c r="D63" s="11" t="s">
        <v>1032</v>
      </c>
      <c r="E63" s="11" t="s">
        <v>1033</v>
      </c>
      <c r="F63" s="11" t="s">
        <v>1034</v>
      </c>
      <c r="G63" s="11" t="s">
        <v>1035</v>
      </c>
      <c r="H63" s="11" t="s">
        <v>309</v>
      </c>
      <c r="I63" s="69">
        <v>7932604</v>
      </c>
      <c r="J63" s="11">
        <v>292</v>
      </c>
      <c r="K63" s="11" t="s">
        <v>40</v>
      </c>
      <c r="L63" s="41">
        <v>10986</v>
      </c>
      <c r="M63" s="41">
        <v>383</v>
      </c>
      <c r="N63" s="41"/>
      <c r="O63" s="41">
        <v>10255</v>
      </c>
      <c r="P63" s="37" t="s">
        <v>213</v>
      </c>
      <c r="Q63" s="41"/>
      <c r="R63" s="41"/>
      <c r="S63" s="41">
        <v>9000</v>
      </c>
      <c r="T63" s="41">
        <v>9000</v>
      </c>
      <c r="U63" s="41"/>
      <c r="V63" s="41"/>
      <c r="W63" s="41"/>
      <c r="X63" s="73"/>
      <c r="Y63" s="37"/>
    </row>
    <row r="64" spans="1:25" ht="99" customHeight="1" x14ac:dyDescent="0.25">
      <c r="A64" s="11">
        <v>4</v>
      </c>
      <c r="B64" s="10" t="s">
        <v>1036</v>
      </c>
      <c r="C64" s="11" t="s">
        <v>125</v>
      </c>
      <c r="D64" s="11" t="s">
        <v>1037</v>
      </c>
      <c r="E64" s="11" t="s">
        <v>1038</v>
      </c>
      <c r="F64" s="11" t="s">
        <v>210</v>
      </c>
      <c r="G64" s="11" t="s">
        <v>1039</v>
      </c>
      <c r="H64" s="11" t="s">
        <v>309</v>
      </c>
      <c r="I64" s="11">
        <v>7932607</v>
      </c>
      <c r="J64" s="46" t="s">
        <v>57</v>
      </c>
      <c r="K64" s="37" t="s">
        <v>35</v>
      </c>
      <c r="L64" s="41">
        <v>3444</v>
      </c>
      <c r="M64" s="41">
        <v>164</v>
      </c>
      <c r="N64" s="41"/>
      <c r="O64" s="41">
        <v>1675</v>
      </c>
      <c r="P64" s="37" t="s">
        <v>1040</v>
      </c>
      <c r="Q64" s="37"/>
      <c r="R64" s="41"/>
      <c r="S64" s="41">
        <v>1650</v>
      </c>
      <c r="T64" s="41">
        <v>1650</v>
      </c>
      <c r="U64" s="41"/>
      <c r="V64" s="41"/>
      <c r="W64" s="41"/>
      <c r="X64" s="73"/>
      <c r="Y64" s="37"/>
    </row>
    <row r="65" spans="1:25" s="60" customFormat="1" ht="53.25" customHeight="1" x14ac:dyDescent="0.25">
      <c r="A65" s="134" t="s">
        <v>79</v>
      </c>
      <c r="B65" s="134" t="s">
        <v>310</v>
      </c>
      <c r="C65" s="61"/>
      <c r="D65" s="61"/>
      <c r="E65" s="61"/>
      <c r="F65" s="61"/>
      <c r="G65" s="61"/>
      <c r="H65" s="61"/>
      <c r="I65" s="61"/>
      <c r="J65" s="61"/>
      <c r="K65" s="61"/>
      <c r="L65" s="62">
        <f>L66+L70</f>
        <v>149996</v>
      </c>
      <c r="M65" s="62">
        <f t="shared" ref="M65:T65" si="25">M66+M70</f>
        <v>11307</v>
      </c>
      <c r="N65" s="131">
        <f t="shared" si="25"/>
        <v>0</v>
      </c>
      <c r="O65" s="131">
        <f t="shared" si="25"/>
        <v>0</v>
      </c>
      <c r="P65" s="131">
        <f t="shared" si="25"/>
        <v>0</v>
      </c>
      <c r="Q65" s="131">
        <f t="shared" si="25"/>
        <v>0</v>
      </c>
      <c r="R65" s="62">
        <f t="shared" si="25"/>
        <v>50830</v>
      </c>
      <c r="S65" s="62">
        <f t="shared" si="25"/>
        <v>60500</v>
      </c>
      <c r="T65" s="62">
        <f t="shared" si="25"/>
        <v>55000</v>
      </c>
      <c r="U65" s="62">
        <f t="shared" ref="U65:W65" si="26">U66+U70</f>
        <v>0</v>
      </c>
      <c r="V65" s="62">
        <f t="shared" si="26"/>
        <v>0</v>
      </c>
      <c r="W65" s="62">
        <f t="shared" si="26"/>
        <v>0</v>
      </c>
      <c r="X65" s="76"/>
      <c r="Y65" s="76"/>
    </row>
    <row r="66" spans="1:25" s="79" customFormat="1" ht="33.75" customHeight="1" x14ac:dyDescent="0.25">
      <c r="A66" s="77"/>
      <c r="B66" s="64" t="s">
        <v>206</v>
      </c>
      <c r="C66" s="77"/>
      <c r="D66" s="77"/>
      <c r="E66" s="77"/>
      <c r="F66" s="77"/>
      <c r="G66" s="77"/>
      <c r="H66" s="77"/>
      <c r="I66" s="77"/>
      <c r="J66" s="77"/>
      <c r="K66" s="77"/>
      <c r="L66" s="65">
        <f>SUM(L67:L69)</f>
        <v>110056</v>
      </c>
      <c r="M66" s="65">
        <f t="shared" ref="M66:X66" si="27">SUM(M67:M69)</f>
        <v>7622</v>
      </c>
      <c r="N66" s="131">
        <f t="shared" si="27"/>
        <v>0</v>
      </c>
      <c r="O66" s="131">
        <f t="shared" si="27"/>
        <v>0</v>
      </c>
      <c r="P66" s="131">
        <f t="shared" si="27"/>
        <v>0</v>
      </c>
      <c r="Q66" s="131">
        <f t="shared" si="27"/>
        <v>0</v>
      </c>
      <c r="R66" s="65">
        <f t="shared" si="27"/>
        <v>50830</v>
      </c>
      <c r="S66" s="65">
        <f t="shared" si="27"/>
        <v>40500</v>
      </c>
      <c r="T66" s="65">
        <f t="shared" si="27"/>
        <v>40500</v>
      </c>
      <c r="U66" s="65">
        <f t="shared" ref="U66:W66" si="28">SUM(U67:U69)</f>
        <v>0</v>
      </c>
      <c r="V66" s="65">
        <f t="shared" si="28"/>
        <v>0</v>
      </c>
      <c r="W66" s="65">
        <f t="shared" si="28"/>
        <v>0</v>
      </c>
      <c r="X66" s="65">
        <f t="shared" si="27"/>
        <v>0</v>
      </c>
      <c r="Y66" s="78"/>
    </row>
    <row r="67" spans="1:25" ht="70.5" customHeight="1" x14ac:dyDescent="0.25">
      <c r="A67" s="89">
        <v>1</v>
      </c>
      <c r="B67" s="106" t="s">
        <v>311</v>
      </c>
      <c r="C67" s="69" t="s">
        <v>312</v>
      </c>
      <c r="D67" s="82"/>
      <c r="E67" s="82" t="s">
        <v>313</v>
      </c>
      <c r="F67" s="69" t="s">
        <v>314</v>
      </c>
      <c r="G67" s="82" t="s">
        <v>315</v>
      </c>
      <c r="H67" s="69" t="s">
        <v>316</v>
      </c>
      <c r="I67" s="72">
        <v>7859882</v>
      </c>
      <c r="J67" s="90">
        <v>292</v>
      </c>
      <c r="K67" s="82" t="s">
        <v>212</v>
      </c>
      <c r="L67" s="41">
        <v>65993</v>
      </c>
      <c r="M67" s="41">
        <v>3021</v>
      </c>
      <c r="N67" s="84"/>
      <c r="O67" s="37"/>
      <c r="P67" s="37" t="s">
        <v>213</v>
      </c>
      <c r="Q67" s="37"/>
      <c r="R67" s="41">
        <v>30000</v>
      </c>
      <c r="S67" s="41">
        <v>30000</v>
      </c>
      <c r="T67" s="41">
        <v>30000</v>
      </c>
      <c r="U67" s="41"/>
      <c r="V67" s="41"/>
      <c r="W67" s="41"/>
      <c r="X67" s="73"/>
      <c r="Y67" s="37"/>
    </row>
    <row r="68" spans="1:25" ht="70.5" customHeight="1" x14ac:dyDescent="0.25">
      <c r="A68" s="89">
        <v>2</v>
      </c>
      <c r="B68" s="107" t="s">
        <v>317</v>
      </c>
      <c r="C68" s="69" t="s">
        <v>312</v>
      </c>
      <c r="D68" s="69"/>
      <c r="E68" s="82" t="s">
        <v>318</v>
      </c>
      <c r="F68" s="69" t="s">
        <v>319</v>
      </c>
      <c r="G68" s="82" t="s">
        <v>320</v>
      </c>
      <c r="H68" s="69" t="s">
        <v>321</v>
      </c>
      <c r="I68" s="72">
        <v>7859883</v>
      </c>
      <c r="J68" s="90">
        <v>292</v>
      </c>
      <c r="K68" s="82" t="s">
        <v>35</v>
      </c>
      <c r="L68" s="41">
        <v>42661</v>
      </c>
      <c r="M68" s="41">
        <v>4601</v>
      </c>
      <c r="N68" s="84"/>
      <c r="O68" s="37"/>
      <c r="P68" s="37" t="s">
        <v>213</v>
      </c>
      <c r="Q68" s="37"/>
      <c r="R68" s="41">
        <v>20000</v>
      </c>
      <c r="S68" s="41">
        <v>10000</v>
      </c>
      <c r="T68" s="41">
        <v>10000</v>
      </c>
      <c r="U68" s="41"/>
      <c r="V68" s="41"/>
      <c r="W68" s="41"/>
      <c r="X68" s="73"/>
      <c r="Y68" s="37"/>
    </row>
    <row r="69" spans="1:25" ht="63" x14ac:dyDescent="0.25">
      <c r="A69" s="11">
        <v>3</v>
      </c>
      <c r="B69" s="40" t="s">
        <v>960</v>
      </c>
      <c r="C69" s="69" t="s">
        <v>914</v>
      </c>
      <c r="D69" s="11"/>
      <c r="E69" s="69" t="s">
        <v>862</v>
      </c>
      <c r="F69" s="69" t="s">
        <v>854</v>
      </c>
      <c r="G69" s="70" t="s">
        <v>714</v>
      </c>
      <c r="H69" s="69" t="s">
        <v>321</v>
      </c>
      <c r="I69" s="69">
        <v>7926600</v>
      </c>
      <c r="J69" s="69">
        <v>332</v>
      </c>
      <c r="K69" s="72">
        <v>2021</v>
      </c>
      <c r="L69" s="41">
        <v>1402</v>
      </c>
      <c r="M69" s="41"/>
      <c r="N69" s="41"/>
      <c r="O69" s="41"/>
      <c r="P69" s="37"/>
      <c r="Q69" s="41"/>
      <c r="R69" s="41">
        <v>830</v>
      </c>
      <c r="S69" s="41">
        <v>500</v>
      </c>
      <c r="T69" s="41">
        <v>500</v>
      </c>
      <c r="U69" s="41"/>
      <c r="V69" s="41"/>
      <c r="W69" s="41"/>
      <c r="X69" s="73"/>
      <c r="Y69" s="37" t="s">
        <v>855</v>
      </c>
    </row>
    <row r="70" spans="1:25" s="79" customFormat="1" ht="33.75" customHeight="1" x14ac:dyDescent="0.25">
      <c r="A70" s="77"/>
      <c r="B70" s="64" t="s">
        <v>218</v>
      </c>
      <c r="C70" s="77"/>
      <c r="D70" s="77"/>
      <c r="E70" s="77"/>
      <c r="F70" s="77"/>
      <c r="G70" s="77"/>
      <c r="H70" s="77"/>
      <c r="I70" s="77"/>
      <c r="J70" s="77"/>
      <c r="K70" s="77"/>
      <c r="L70" s="65">
        <f>L71</f>
        <v>39940</v>
      </c>
      <c r="M70" s="65">
        <f t="shared" ref="M70:W70" si="29">M71</f>
        <v>3685</v>
      </c>
      <c r="N70" s="131">
        <f t="shared" si="29"/>
        <v>0</v>
      </c>
      <c r="O70" s="131">
        <f t="shared" si="29"/>
        <v>0</v>
      </c>
      <c r="P70" s="131"/>
      <c r="Q70" s="131">
        <f t="shared" si="29"/>
        <v>0</v>
      </c>
      <c r="R70" s="131">
        <f t="shared" si="29"/>
        <v>0</v>
      </c>
      <c r="S70" s="65">
        <f t="shared" si="29"/>
        <v>20000</v>
      </c>
      <c r="T70" s="65">
        <f t="shared" si="29"/>
        <v>14500</v>
      </c>
      <c r="U70" s="65">
        <f t="shared" si="29"/>
        <v>0</v>
      </c>
      <c r="V70" s="65">
        <f t="shared" si="29"/>
        <v>0</v>
      </c>
      <c r="W70" s="65">
        <f t="shared" si="29"/>
        <v>0</v>
      </c>
      <c r="X70" s="131"/>
      <c r="Y70" s="78"/>
    </row>
    <row r="71" spans="1:25" ht="70.5" customHeight="1" x14ac:dyDescent="0.25">
      <c r="A71" s="89">
        <v>1</v>
      </c>
      <c r="B71" s="106" t="s">
        <v>322</v>
      </c>
      <c r="C71" s="69" t="s">
        <v>312</v>
      </c>
      <c r="D71" s="82"/>
      <c r="E71" s="82" t="s">
        <v>323</v>
      </c>
      <c r="F71" s="69" t="s">
        <v>324</v>
      </c>
      <c r="G71" s="82" t="s">
        <v>325</v>
      </c>
      <c r="H71" s="69" t="s">
        <v>321</v>
      </c>
      <c r="I71" s="72">
        <v>7924498</v>
      </c>
      <c r="J71" s="91" t="s">
        <v>224</v>
      </c>
      <c r="K71" s="82" t="s">
        <v>212</v>
      </c>
      <c r="L71" s="41">
        <v>39940</v>
      </c>
      <c r="M71" s="41">
        <v>3685</v>
      </c>
      <c r="N71" s="84"/>
      <c r="O71" s="37"/>
      <c r="P71" s="37" t="s">
        <v>213</v>
      </c>
      <c r="Q71" s="37"/>
      <c r="R71" s="41"/>
      <c r="S71" s="41">
        <v>20000</v>
      </c>
      <c r="T71" s="41">
        <f>20000-5250-250</f>
        <v>14500</v>
      </c>
      <c r="U71" s="41"/>
      <c r="V71" s="41"/>
      <c r="W71" s="41"/>
      <c r="X71" s="73"/>
      <c r="Y71" s="37"/>
    </row>
    <row r="72" spans="1:25" s="60" customFormat="1" ht="42.75" customHeight="1" x14ac:dyDescent="0.25">
      <c r="A72" s="134" t="s">
        <v>326</v>
      </c>
      <c r="B72" s="134" t="s">
        <v>327</v>
      </c>
      <c r="C72" s="61"/>
      <c r="D72" s="61"/>
      <c r="E72" s="98"/>
      <c r="F72" s="84"/>
      <c r="G72" s="99"/>
      <c r="H72" s="61"/>
      <c r="I72" s="100"/>
      <c r="J72" s="84"/>
      <c r="K72" s="84"/>
      <c r="L72" s="101">
        <f>L73+L75</f>
        <v>68311</v>
      </c>
      <c r="M72" s="101">
        <f t="shared" ref="M72:T72" si="30">M73+M75</f>
        <v>5931</v>
      </c>
      <c r="N72" s="131">
        <f t="shared" si="30"/>
        <v>0</v>
      </c>
      <c r="O72" s="131">
        <f t="shared" si="30"/>
        <v>0</v>
      </c>
      <c r="P72" s="131"/>
      <c r="Q72" s="131">
        <f t="shared" si="30"/>
        <v>0</v>
      </c>
      <c r="R72" s="101">
        <f t="shared" si="30"/>
        <v>7416.84</v>
      </c>
      <c r="S72" s="101">
        <f t="shared" si="30"/>
        <v>30000</v>
      </c>
      <c r="T72" s="101">
        <f t="shared" si="30"/>
        <v>30000</v>
      </c>
      <c r="U72" s="101">
        <f t="shared" ref="U72:W72" si="31">U73+U75</f>
        <v>0</v>
      </c>
      <c r="V72" s="101">
        <f t="shared" si="31"/>
        <v>0</v>
      </c>
      <c r="W72" s="101">
        <f t="shared" si="31"/>
        <v>0</v>
      </c>
      <c r="X72" s="101">
        <f t="shared" ref="X72" si="32">X73</f>
        <v>0</v>
      </c>
      <c r="Y72" s="76"/>
    </row>
    <row r="73" spans="1:25" s="67" customFormat="1" ht="36" customHeight="1" x14ac:dyDescent="0.25">
      <c r="A73" s="26"/>
      <c r="B73" s="64" t="s">
        <v>206</v>
      </c>
      <c r="C73" s="102"/>
      <c r="D73" s="102"/>
      <c r="E73" s="27"/>
      <c r="F73" s="103"/>
      <c r="G73" s="104"/>
      <c r="H73" s="102"/>
      <c r="I73" s="105"/>
      <c r="J73" s="103"/>
      <c r="K73" s="103"/>
      <c r="L73" s="45">
        <f>L74</f>
        <v>9969</v>
      </c>
      <c r="M73" s="45">
        <f t="shared" ref="M73:W73" si="33">M74</f>
        <v>761</v>
      </c>
      <c r="N73" s="131">
        <f t="shared" si="33"/>
        <v>0</v>
      </c>
      <c r="O73" s="131">
        <f t="shared" si="33"/>
        <v>0</v>
      </c>
      <c r="P73" s="131"/>
      <c r="Q73" s="131">
        <f t="shared" si="33"/>
        <v>0</v>
      </c>
      <c r="R73" s="45">
        <f t="shared" si="33"/>
        <v>7416.84</v>
      </c>
      <c r="S73" s="45">
        <f t="shared" si="33"/>
        <v>994</v>
      </c>
      <c r="T73" s="45">
        <f t="shared" si="33"/>
        <v>990</v>
      </c>
      <c r="U73" s="45">
        <f t="shared" si="33"/>
        <v>0</v>
      </c>
      <c r="V73" s="45">
        <f t="shared" si="33"/>
        <v>0</v>
      </c>
      <c r="W73" s="45">
        <f t="shared" si="33"/>
        <v>0</v>
      </c>
      <c r="X73" s="108"/>
      <c r="Y73" s="66"/>
    </row>
    <row r="74" spans="1:25" ht="75.75" customHeight="1" x14ac:dyDescent="0.25">
      <c r="A74" s="11">
        <v>1</v>
      </c>
      <c r="B74" s="10" t="s">
        <v>328</v>
      </c>
      <c r="C74" s="69" t="s">
        <v>329</v>
      </c>
      <c r="D74" s="11" t="s">
        <v>330</v>
      </c>
      <c r="E74" s="11" t="s">
        <v>331</v>
      </c>
      <c r="F74" s="11" t="s">
        <v>332</v>
      </c>
      <c r="G74" s="11" t="s">
        <v>333</v>
      </c>
      <c r="H74" s="69" t="s">
        <v>334</v>
      </c>
      <c r="I74" s="11">
        <v>7868011</v>
      </c>
      <c r="J74" s="11">
        <v>292</v>
      </c>
      <c r="K74" s="11" t="s">
        <v>35</v>
      </c>
      <c r="L74" s="41">
        <v>9969</v>
      </c>
      <c r="M74" s="41">
        <v>761</v>
      </c>
      <c r="N74" s="41"/>
      <c r="O74" s="41"/>
      <c r="P74" s="37" t="s">
        <v>213</v>
      </c>
      <c r="Q74" s="37"/>
      <c r="R74" s="109">
        <v>7416.84</v>
      </c>
      <c r="S74" s="41">
        <v>994</v>
      </c>
      <c r="T74" s="41">
        <v>990</v>
      </c>
      <c r="U74" s="41"/>
      <c r="V74" s="41"/>
      <c r="W74" s="41"/>
      <c r="X74" s="73"/>
      <c r="Y74" s="11"/>
    </row>
    <row r="75" spans="1:25" ht="75.75" customHeight="1" x14ac:dyDescent="0.25">
      <c r="A75" s="11"/>
      <c r="B75" s="5" t="s">
        <v>218</v>
      </c>
      <c r="C75" s="69"/>
      <c r="D75" s="11"/>
      <c r="E75" s="11"/>
      <c r="F75" s="11"/>
      <c r="G75" s="11"/>
      <c r="H75" s="69"/>
      <c r="I75" s="11"/>
      <c r="J75" s="11"/>
      <c r="K75" s="11"/>
      <c r="L75" s="65">
        <f t="shared" ref="L75:T75" si="34">SUM(L76:L79)</f>
        <v>58342</v>
      </c>
      <c r="M75" s="65">
        <f t="shared" si="34"/>
        <v>5170</v>
      </c>
      <c r="N75" s="131">
        <f t="shared" si="34"/>
        <v>0</v>
      </c>
      <c r="O75" s="131">
        <f t="shared" si="34"/>
        <v>0</v>
      </c>
      <c r="P75" s="131">
        <f t="shared" si="34"/>
        <v>0</v>
      </c>
      <c r="Q75" s="131">
        <f t="shared" si="34"/>
        <v>0</v>
      </c>
      <c r="R75" s="131">
        <f t="shared" si="34"/>
        <v>0</v>
      </c>
      <c r="S75" s="65">
        <f t="shared" si="34"/>
        <v>29006</v>
      </c>
      <c r="T75" s="65">
        <f t="shared" si="34"/>
        <v>29010</v>
      </c>
      <c r="U75" s="65">
        <f t="shared" ref="U75:W75" si="35">SUM(U76:U79)</f>
        <v>0</v>
      </c>
      <c r="V75" s="65">
        <f t="shared" si="35"/>
        <v>0</v>
      </c>
      <c r="W75" s="65">
        <f t="shared" si="35"/>
        <v>0</v>
      </c>
      <c r="X75" s="131"/>
      <c r="Y75" s="11"/>
    </row>
    <row r="76" spans="1:25" ht="75.75" customHeight="1" x14ac:dyDescent="0.25">
      <c r="A76" s="11">
        <v>1</v>
      </c>
      <c r="B76" s="10" t="s">
        <v>335</v>
      </c>
      <c r="C76" s="69" t="s">
        <v>329</v>
      </c>
      <c r="D76" s="11" t="s">
        <v>869</v>
      </c>
      <c r="E76" s="11" t="s">
        <v>868</v>
      </c>
      <c r="F76" s="11" t="s">
        <v>336</v>
      </c>
      <c r="G76" s="11" t="s">
        <v>337</v>
      </c>
      <c r="H76" s="69" t="s">
        <v>334</v>
      </c>
      <c r="I76" s="11">
        <v>7905784</v>
      </c>
      <c r="J76" s="91" t="s">
        <v>223</v>
      </c>
      <c r="K76" s="11" t="s">
        <v>40</v>
      </c>
      <c r="L76" s="41">
        <v>13631</v>
      </c>
      <c r="M76" s="41">
        <v>649</v>
      </c>
      <c r="N76" s="41"/>
      <c r="O76" s="41"/>
      <c r="P76" s="37" t="s">
        <v>213</v>
      </c>
      <c r="Q76" s="37"/>
      <c r="R76" s="109"/>
      <c r="S76" s="41">
        <v>8000</v>
      </c>
      <c r="T76" s="41">
        <v>8000</v>
      </c>
      <c r="U76" s="41"/>
      <c r="V76" s="41"/>
      <c r="W76" s="41"/>
      <c r="X76" s="73"/>
      <c r="Y76" s="11"/>
    </row>
    <row r="77" spans="1:25" ht="75.75" customHeight="1" x14ac:dyDescent="0.25">
      <c r="A77" s="11">
        <v>2</v>
      </c>
      <c r="B77" s="10" t="s">
        <v>338</v>
      </c>
      <c r="C77" s="69" t="s">
        <v>329</v>
      </c>
      <c r="D77" s="11" t="s">
        <v>339</v>
      </c>
      <c r="E77" s="11" t="s">
        <v>860</v>
      </c>
      <c r="F77" s="11" t="s">
        <v>340</v>
      </c>
      <c r="G77" s="11" t="s">
        <v>341</v>
      </c>
      <c r="H77" s="69" t="s">
        <v>334</v>
      </c>
      <c r="I77" s="11">
        <v>7923721</v>
      </c>
      <c r="J77" s="91" t="s">
        <v>223</v>
      </c>
      <c r="K77" s="11" t="s">
        <v>40</v>
      </c>
      <c r="L77" s="41">
        <v>5075</v>
      </c>
      <c r="M77" s="41">
        <v>502</v>
      </c>
      <c r="N77" s="41"/>
      <c r="O77" s="41"/>
      <c r="P77" s="37" t="s">
        <v>213</v>
      </c>
      <c r="Q77" s="37"/>
      <c r="R77" s="109"/>
      <c r="S77" s="41">
        <v>3000</v>
      </c>
      <c r="T77" s="41">
        <v>3000</v>
      </c>
      <c r="U77" s="41"/>
      <c r="V77" s="41"/>
      <c r="W77" s="41"/>
      <c r="X77" s="73"/>
      <c r="Y77" s="11"/>
    </row>
    <row r="78" spans="1:25" ht="75.75" customHeight="1" x14ac:dyDescent="0.25">
      <c r="A78" s="11">
        <v>3</v>
      </c>
      <c r="B78" s="10" t="s">
        <v>342</v>
      </c>
      <c r="C78" s="69" t="s">
        <v>329</v>
      </c>
      <c r="D78" s="11" t="s">
        <v>343</v>
      </c>
      <c r="E78" s="11" t="s">
        <v>861</v>
      </c>
      <c r="F78" s="11" t="s">
        <v>344</v>
      </c>
      <c r="G78" s="11" t="s">
        <v>337</v>
      </c>
      <c r="H78" s="69" t="s">
        <v>334</v>
      </c>
      <c r="I78" s="11">
        <v>7916557</v>
      </c>
      <c r="J78" s="11">
        <v>161</v>
      </c>
      <c r="K78" s="11" t="s">
        <v>40</v>
      </c>
      <c r="L78" s="41">
        <v>19993</v>
      </c>
      <c r="M78" s="41">
        <v>2234</v>
      </c>
      <c r="N78" s="41"/>
      <c r="O78" s="41"/>
      <c r="P78" s="37" t="s">
        <v>213</v>
      </c>
      <c r="Q78" s="37"/>
      <c r="R78" s="109"/>
      <c r="S78" s="41">
        <v>9006</v>
      </c>
      <c r="T78" s="41">
        <v>9000</v>
      </c>
      <c r="U78" s="41"/>
      <c r="V78" s="41"/>
      <c r="W78" s="41"/>
      <c r="X78" s="73"/>
      <c r="Y78" s="11"/>
    </row>
    <row r="79" spans="1:25" ht="119.25" customHeight="1" x14ac:dyDescent="0.25">
      <c r="A79" s="11">
        <v>4</v>
      </c>
      <c r="B79" s="10" t="s">
        <v>345</v>
      </c>
      <c r="C79" s="69" t="s">
        <v>329</v>
      </c>
      <c r="D79" s="11" t="s">
        <v>346</v>
      </c>
      <c r="E79" s="11" t="s">
        <v>867</v>
      </c>
      <c r="F79" s="11" t="s">
        <v>347</v>
      </c>
      <c r="G79" s="11" t="s">
        <v>333</v>
      </c>
      <c r="H79" s="69" t="s">
        <v>334</v>
      </c>
      <c r="I79" s="11">
        <v>7924914</v>
      </c>
      <c r="J79" s="11">
        <v>341</v>
      </c>
      <c r="K79" s="11" t="s">
        <v>40</v>
      </c>
      <c r="L79" s="41">
        <v>19643</v>
      </c>
      <c r="M79" s="41">
        <v>1785</v>
      </c>
      <c r="N79" s="41"/>
      <c r="O79" s="41"/>
      <c r="P79" s="37" t="s">
        <v>213</v>
      </c>
      <c r="Q79" s="37"/>
      <c r="R79" s="109"/>
      <c r="S79" s="41">
        <v>9000</v>
      </c>
      <c r="T79" s="41">
        <v>9010</v>
      </c>
      <c r="U79" s="41"/>
      <c r="V79" s="41"/>
      <c r="W79" s="41"/>
      <c r="X79" s="73"/>
      <c r="Y79" s="11"/>
    </row>
    <row r="80" spans="1:25" s="60" customFormat="1" ht="53.25" customHeight="1" x14ac:dyDescent="0.25">
      <c r="A80" s="134" t="s">
        <v>348</v>
      </c>
      <c r="B80" s="134" t="s">
        <v>349</v>
      </c>
      <c r="C80" s="61"/>
      <c r="D80" s="61"/>
      <c r="E80" s="61"/>
      <c r="F80" s="61"/>
      <c r="G80" s="61"/>
      <c r="H80" s="61"/>
      <c r="I80" s="61"/>
      <c r="J80" s="61"/>
      <c r="K80" s="61"/>
      <c r="L80" s="62">
        <f t="shared" ref="L80:T80" si="36">L81+L92</f>
        <v>326255</v>
      </c>
      <c r="M80" s="62">
        <f t="shared" si="36"/>
        <v>6052</v>
      </c>
      <c r="N80" s="131">
        <f t="shared" si="36"/>
        <v>0</v>
      </c>
      <c r="O80" s="62">
        <f t="shared" si="36"/>
        <v>67780</v>
      </c>
      <c r="P80" s="131">
        <f t="shared" si="36"/>
        <v>0</v>
      </c>
      <c r="Q80" s="131">
        <f t="shared" si="36"/>
        <v>0</v>
      </c>
      <c r="R80" s="62">
        <f t="shared" si="36"/>
        <v>133657</v>
      </c>
      <c r="S80" s="62">
        <f t="shared" si="36"/>
        <v>30023</v>
      </c>
      <c r="T80" s="62">
        <f t="shared" si="36"/>
        <v>30000</v>
      </c>
      <c r="U80" s="62">
        <f t="shared" ref="U80:W80" si="37">U81+U92</f>
        <v>0</v>
      </c>
      <c r="V80" s="62">
        <f t="shared" si="37"/>
        <v>0</v>
      </c>
      <c r="W80" s="62">
        <f t="shared" si="37"/>
        <v>0</v>
      </c>
      <c r="X80" s="76"/>
      <c r="Y80" s="76"/>
    </row>
    <row r="81" spans="1:25" s="79" customFormat="1" ht="33.75" customHeight="1" x14ac:dyDescent="0.25">
      <c r="A81" s="77"/>
      <c r="B81" s="64" t="s">
        <v>206</v>
      </c>
      <c r="C81" s="77"/>
      <c r="D81" s="77"/>
      <c r="E81" s="77"/>
      <c r="F81" s="77"/>
      <c r="G81" s="77"/>
      <c r="H81" s="77"/>
      <c r="I81" s="77"/>
      <c r="J81" s="77"/>
      <c r="K81" s="77"/>
      <c r="L81" s="65">
        <f>SUM(L82:L91)</f>
        <v>289142</v>
      </c>
      <c r="M81" s="65">
        <f t="shared" ref="M81:W81" si="38">SUM(M82:M91)</f>
        <v>4044</v>
      </c>
      <c r="N81" s="65">
        <f t="shared" si="38"/>
        <v>0</v>
      </c>
      <c r="O81" s="65">
        <f t="shared" si="38"/>
        <v>41000</v>
      </c>
      <c r="P81" s="65">
        <f t="shared" si="38"/>
        <v>0</v>
      </c>
      <c r="Q81" s="65">
        <f t="shared" si="38"/>
        <v>0</v>
      </c>
      <c r="R81" s="65">
        <f t="shared" si="38"/>
        <v>133657</v>
      </c>
      <c r="S81" s="65">
        <f t="shared" si="38"/>
        <v>10193</v>
      </c>
      <c r="T81" s="65">
        <f t="shared" si="38"/>
        <v>10190</v>
      </c>
      <c r="U81" s="65">
        <f t="shared" si="38"/>
        <v>0</v>
      </c>
      <c r="V81" s="65">
        <f t="shared" si="38"/>
        <v>0</v>
      </c>
      <c r="W81" s="65">
        <f t="shared" si="38"/>
        <v>0</v>
      </c>
      <c r="X81" s="65"/>
      <c r="Y81" s="78"/>
    </row>
    <row r="82" spans="1:25" ht="70.5" customHeight="1" x14ac:dyDescent="0.25">
      <c r="A82" s="89">
        <v>1</v>
      </c>
      <c r="B82" s="110" t="s">
        <v>350</v>
      </c>
      <c r="C82" s="69" t="s">
        <v>351</v>
      </c>
      <c r="D82" s="82" t="s">
        <v>352</v>
      </c>
      <c r="E82" s="82" t="s">
        <v>353</v>
      </c>
      <c r="F82" s="82" t="s">
        <v>354</v>
      </c>
      <c r="G82" s="82" t="s">
        <v>355</v>
      </c>
      <c r="H82" s="69" t="s">
        <v>356</v>
      </c>
      <c r="I82" s="72">
        <v>7866327</v>
      </c>
      <c r="J82" s="90">
        <v>292</v>
      </c>
      <c r="K82" s="82" t="s">
        <v>35</v>
      </c>
      <c r="L82" s="41">
        <v>3279</v>
      </c>
      <c r="M82" s="41">
        <v>257</v>
      </c>
      <c r="N82" s="84"/>
      <c r="O82" s="37"/>
      <c r="P82" s="37" t="s">
        <v>213</v>
      </c>
      <c r="Q82" s="37"/>
      <c r="R82" s="41">
        <v>1900</v>
      </c>
      <c r="S82" s="41">
        <v>570</v>
      </c>
      <c r="T82" s="41">
        <v>570</v>
      </c>
      <c r="U82" s="41"/>
      <c r="V82" s="41"/>
      <c r="W82" s="41"/>
      <c r="X82" s="73"/>
      <c r="Y82" s="37"/>
    </row>
    <row r="83" spans="1:25" ht="70.5" customHeight="1" x14ac:dyDescent="0.25">
      <c r="A83" s="89">
        <v>2</v>
      </c>
      <c r="B83" s="110" t="s">
        <v>357</v>
      </c>
      <c r="C83" s="69" t="s">
        <v>351</v>
      </c>
      <c r="D83" s="82" t="s">
        <v>358</v>
      </c>
      <c r="E83" s="82" t="s">
        <v>359</v>
      </c>
      <c r="F83" s="82" t="s">
        <v>360</v>
      </c>
      <c r="G83" s="82" t="s">
        <v>361</v>
      </c>
      <c r="H83" s="69" t="s">
        <v>356</v>
      </c>
      <c r="I83" s="72">
        <v>7865841</v>
      </c>
      <c r="J83" s="90">
        <v>292</v>
      </c>
      <c r="K83" s="82" t="s">
        <v>362</v>
      </c>
      <c r="L83" s="41">
        <v>6000</v>
      </c>
      <c r="M83" s="41">
        <v>504</v>
      </c>
      <c r="N83" s="84"/>
      <c r="O83" s="37"/>
      <c r="P83" s="37" t="s">
        <v>213</v>
      </c>
      <c r="Q83" s="37"/>
      <c r="R83" s="41">
        <v>2600</v>
      </c>
      <c r="S83" s="41">
        <v>2500</v>
      </c>
      <c r="T83" s="41">
        <v>2500</v>
      </c>
      <c r="U83" s="41"/>
      <c r="V83" s="41"/>
      <c r="W83" s="41"/>
      <c r="X83" s="73"/>
      <c r="Y83" s="37"/>
    </row>
    <row r="84" spans="1:25" ht="70.5" customHeight="1" x14ac:dyDescent="0.25">
      <c r="A84" s="89">
        <v>3</v>
      </c>
      <c r="B84" s="110" t="s">
        <v>363</v>
      </c>
      <c r="C84" s="69" t="s">
        <v>351</v>
      </c>
      <c r="D84" s="82" t="s">
        <v>364</v>
      </c>
      <c r="E84" s="82" t="s">
        <v>365</v>
      </c>
      <c r="F84" s="82" t="s">
        <v>366</v>
      </c>
      <c r="G84" s="82" t="s">
        <v>355</v>
      </c>
      <c r="H84" s="69" t="s">
        <v>356</v>
      </c>
      <c r="I84" s="72">
        <v>7862686</v>
      </c>
      <c r="J84" s="90">
        <v>292</v>
      </c>
      <c r="K84" s="82" t="s">
        <v>35</v>
      </c>
      <c r="L84" s="41">
        <v>8767</v>
      </c>
      <c r="M84" s="41">
        <v>686</v>
      </c>
      <c r="N84" s="84"/>
      <c r="O84" s="37"/>
      <c r="P84" s="37" t="s">
        <v>213</v>
      </c>
      <c r="Q84" s="37"/>
      <c r="R84" s="41">
        <v>4500</v>
      </c>
      <c r="S84" s="41">
        <v>2560</v>
      </c>
      <c r="T84" s="41">
        <v>2560</v>
      </c>
      <c r="U84" s="41"/>
      <c r="V84" s="41"/>
      <c r="W84" s="41"/>
      <c r="X84" s="73"/>
      <c r="Y84" s="37"/>
    </row>
    <row r="85" spans="1:25" ht="70.5" customHeight="1" x14ac:dyDescent="0.25">
      <c r="A85" s="89">
        <v>4</v>
      </c>
      <c r="B85" s="110" t="s">
        <v>367</v>
      </c>
      <c r="C85" s="69" t="s">
        <v>351</v>
      </c>
      <c r="D85" s="82" t="s">
        <v>368</v>
      </c>
      <c r="E85" s="82" t="s">
        <v>369</v>
      </c>
      <c r="F85" s="82" t="s">
        <v>370</v>
      </c>
      <c r="G85" s="82" t="s">
        <v>371</v>
      </c>
      <c r="H85" s="69" t="s">
        <v>356</v>
      </c>
      <c r="I85" s="72">
        <v>7866230</v>
      </c>
      <c r="J85" s="90">
        <v>292</v>
      </c>
      <c r="K85" s="82" t="s">
        <v>35</v>
      </c>
      <c r="L85" s="41">
        <v>9786</v>
      </c>
      <c r="M85" s="41">
        <v>765</v>
      </c>
      <c r="N85" s="84"/>
      <c r="O85" s="37"/>
      <c r="P85" s="37" t="s">
        <v>213</v>
      </c>
      <c r="Q85" s="37"/>
      <c r="R85" s="41">
        <v>7800</v>
      </c>
      <c r="S85" s="41">
        <v>240</v>
      </c>
      <c r="T85" s="41">
        <v>240</v>
      </c>
      <c r="U85" s="41"/>
      <c r="V85" s="41"/>
      <c r="W85" s="41"/>
      <c r="X85" s="73"/>
      <c r="Y85" s="37"/>
    </row>
    <row r="86" spans="1:25" ht="70.5" customHeight="1" x14ac:dyDescent="0.25">
      <c r="A86" s="89">
        <v>5</v>
      </c>
      <c r="B86" s="110" t="s">
        <v>372</v>
      </c>
      <c r="C86" s="69" t="s">
        <v>351</v>
      </c>
      <c r="D86" s="82" t="s">
        <v>373</v>
      </c>
      <c r="E86" s="82" t="s">
        <v>374</v>
      </c>
      <c r="F86" s="82" t="s">
        <v>375</v>
      </c>
      <c r="G86" s="82" t="s">
        <v>376</v>
      </c>
      <c r="H86" s="69" t="s">
        <v>356</v>
      </c>
      <c r="I86" s="72">
        <v>7862023</v>
      </c>
      <c r="J86" s="90">
        <v>292</v>
      </c>
      <c r="K86" s="82" t="s">
        <v>35</v>
      </c>
      <c r="L86" s="41">
        <v>5172</v>
      </c>
      <c r="M86" s="41">
        <v>404</v>
      </c>
      <c r="N86" s="84"/>
      <c r="O86" s="37"/>
      <c r="P86" s="37" t="s">
        <v>213</v>
      </c>
      <c r="Q86" s="37"/>
      <c r="R86" s="41">
        <v>4300</v>
      </c>
      <c r="S86" s="41">
        <v>50</v>
      </c>
      <c r="T86" s="41">
        <v>50</v>
      </c>
      <c r="U86" s="41"/>
      <c r="V86" s="41"/>
      <c r="W86" s="41"/>
      <c r="X86" s="73"/>
      <c r="Y86" s="37"/>
    </row>
    <row r="87" spans="1:25" ht="70.5" customHeight="1" x14ac:dyDescent="0.25">
      <c r="A87" s="89">
        <v>6</v>
      </c>
      <c r="B87" s="111" t="s">
        <v>377</v>
      </c>
      <c r="C87" s="69" t="s">
        <v>351</v>
      </c>
      <c r="D87" s="92" t="s">
        <v>378</v>
      </c>
      <c r="E87" s="82" t="s">
        <v>379</v>
      </c>
      <c r="F87" s="92" t="s">
        <v>380</v>
      </c>
      <c r="G87" s="92" t="s">
        <v>381</v>
      </c>
      <c r="H87" s="69" t="s">
        <v>356</v>
      </c>
      <c r="I87" s="72">
        <v>7866232</v>
      </c>
      <c r="J87" s="90">
        <v>292</v>
      </c>
      <c r="K87" s="92" t="s">
        <v>35</v>
      </c>
      <c r="L87" s="41">
        <v>8703</v>
      </c>
      <c r="M87" s="41">
        <v>681</v>
      </c>
      <c r="N87" s="84"/>
      <c r="O87" s="37"/>
      <c r="P87" s="37" t="s">
        <v>213</v>
      </c>
      <c r="Q87" s="37"/>
      <c r="R87" s="41">
        <v>6807</v>
      </c>
      <c r="S87" s="41">
        <v>228</v>
      </c>
      <c r="T87" s="41">
        <v>225</v>
      </c>
      <c r="U87" s="41"/>
      <c r="V87" s="41"/>
      <c r="W87" s="41"/>
      <c r="X87" s="73"/>
      <c r="Y87" s="37"/>
    </row>
    <row r="88" spans="1:25" ht="70.5" customHeight="1" x14ac:dyDescent="0.25">
      <c r="A88" s="89">
        <v>7</v>
      </c>
      <c r="B88" s="110" t="s">
        <v>382</v>
      </c>
      <c r="C88" s="69" t="s">
        <v>351</v>
      </c>
      <c r="D88" s="82" t="s">
        <v>383</v>
      </c>
      <c r="E88" s="82" t="s">
        <v>384</v>
      </c>
      <c r="F88" s="82" t="s">
        <v>385</v>
      </c>
      <c r="G88" s="82" t="s">
        <v>386</v>
      </c>
      <c r="H88" s="69" t="s">
        <v>356</v>
      </c>
      <c r="I88" s="72">
        <v>7862025</v>
      </c>
      <c r="J88" s="90">
        <v>292</v>
      </c>
      <c r="K88" s="82" t="s">
        <v>35</v>
      </c>
      <c r="L88" s="41">
        <v>2279</v>
      </c>
      <c r="M88" s="41">
        <v>178</v>
      </c>
      <c r="N88" s="84"/>
      <c r="O88" s="37"/>
      <c r="P88" s="37" t="s">
        <v>213</v>
      </c>
      <c r="Q88" s="37"/>
      <c r="R88" s="41">
        <v>1400</v>
      </c>
      <c r="S88" s="41">
        <v>540</v>
      </c>
      <c r="T88" s="41">
        <v>540</v>
      </c>
      <c r="U88" s="41"/>
      <c r="V88" s="41"/>
      <c r="W88" s="41"/>
      <c r="X88" s="73"/>
      <c r="Y88" s="37"/>
    </row>
    <row r="89" spans="1:25" ht="70.5" customHeight="1" x14ac:dyDescent="0.25">
      <c r="A89" s="89">
        <v>8</v>
      </c>
      <c r="B89" s="110" t="s">
        <v>387</v>
      </c>
      <c r="C89" s="69" t="s">
        <v>351</v>
      </c>
      <c r="D89" s="11" t="s">
        <v>388</v>
      </c>
      <c r="E89" s="82" t="s">
        <v>856</v>
      </c>
      <c r="F89" s="82" t="s">
        <v>389</v>
      </c>
      <c r="G89" s="82" t="s">
        <v>390</v>
      </c>
      <c r="H89" s="69" t="s">
        <v>356</v>
      </c>
      <c r="I89" s="72">
        <v>7791629</v>
      </c>
      <c r="J89" s="90">
        <v>292</v>
      </c>
      <c r="K89" s="82" t="s">
        <v>35</v>
      </c>
      <c r="L89" s="41">
        <v>8371</v>
      </c>
      <c r="M89" s="41">
        <v>569</v>
      </c>
      <c r="N89" s="84"/>
      <c r="O89" s="37"/>
      <c r="P89" s="37" t="s">
        <v>213</v>
      </c>
      <c r="Q89" s="37"/>
      <c r="R89" s="41">
        <v>3800</v>
      </c>
      <c r="S89" s="41">
        <v>2080</v>
      </c>
      <c r="T89" s="41">
        <v>2080</v>
      </c>
      <c r="U89" s="41"/>
      <c r="V89" s="41"/>
      <c r="W89" s="41"/>
      <c r="X89" s="73"/>
      <c r="Y89" s="37"/>
    </row>
    <row r="90" spans="1:25" ht="63" x14ac:dyDescent="0.25">
      <c r="A90" s="89">
        <v>9</v>
      </c>
      <c r="B90" s="40" t="s">
        <v>961</v>
      </c>
      <c r="C90" s="11" t="s">
        <v>915</v>
      </c>
      <c r="D90" s="11"/>
      <c r="E90" s="82" t="s">
        <v>873</v>
      </c>
      <c r="F90" s="69" t="s">
        <v>854</v>
      </c>
      <c r="G90" s="11" t="s">
        <v>391</v>
      </c>
      <c r="H90" s="69" t="s">
        <v>356</v>
      </c>
      <c r="I90" s="69">
        <v>7904200</v>
      </c>
      <c r="J90" s="69">
        <v>332</v>
      </c>
      <c r="K90" s="82" t="s">
        <v>35</v>
      </c>
      <c r="L90" s="41">
        <v>1950</v>
      </c>
      <c r="M90" s="41"/>
      <c r="N90" s="41"/>
      <c r="O90" s="41"/>
      <c r="P90" s="37"/>
      <c r="Q90" s="41"/>
      <c r="R90" s="41">
        <v>1350</v>
      </c>
      <c r="S90" s="41">
        <v>425</v>
      </c>
      <c r="T90" s="41">
        <v>425</v>
      </c>
      <c r="U90" s="41"/>
      <c r="V90" s="41"/>
      <c r="W90" s="41"/>
      <c r="X90" s="73"/>
      <c r="Y90" s="37"/>
    </row>
    <row r="91" spans="1:25" ht="63" x14ac:dyDescent="0.25">
      <c r="A91" s="89">
        <v>10</v>
      </c>
      <c r="B91" s="40" t="s">
        <v>1041</v>
      </c>
      <c r="C91" s="11" t="s">
        <v>351</v>
      </c>
      <c r="D91" s="10"/>
      <c r="E91" s="11" t="s">
        <v>1042</v>
      </c>
      <c r="F91" s="11" t="s">
        <v>1043</v>
      </c>
      <c r="G91" s="11" t="s">
        <v>391</v>
      </c>
      <c r="H91" s="69" t="s">
        <v>356</v>
      </c>
      <c r="I91" s="11">
        <v>7846443</v>
      </c>
      <c r="J91" s="11">
        <v>272</v>
      </c>
      <c r="K91" s="11" t="s">
        <v>392</v>
      </c>
      <c r="L91" s="41">
        <v>234835</v>
      </c>
      <c r="M91" s="41"/>
      <c r="N91" s="41"/>
      <c r="O91" s="41">
        <v>41000</v>
      </c>
      <c r="P91" s="37" t="s">
        <v>213</v>
      </c>
      <c r="Q91" s="41"/>
      <c r="R91" s="41">
        <v>99200</v>
      </c>
      <c r="S91" s="41">
        <v>1000</v>
      </c>
      <c r="T91" s="41">
        <v>1000</v>
      </c>
      <c r="U91" s="41"/>
      <c r="V91" s="41"/>
      <c r="W91" s="41"/>
      <c r="X91" s="73"/>
      <c r="Y91" s="37"/>
    </row>
    <row r="92" spans="1:25" ht="29.25" customHeight="1" x14ac:dyDescent="0.25">
      <c r="A92" s="89"/>
      <c r="B92" s="64" t="s">
        <v>218</v>
      </c>
      <c r="C92" s="11"/>
      <c r="D92" s="11"/>
      <c r="E92" s="69"/>
      <c r="F92" s="69"/>
      <c r="G92" s="70"/>
      <c r="H92" s="11"/>
      <c r="I92" s="69"/>
      <c r="J92" s="69"/>
      <c r="K92" s="72"/>
      <c r="L92" s="65">
        <f>SUM(L93:L95)</f>
        <v>37113</v>
      </c>
      <c r="M92" s="65">
        <f t="shared" ref="M92:W92" si="39">SUM(M93:M95)</f>
        <v>2008</v>
      </c>
      <c r="N92" s="65">
        <f t="shared" si="39"/>
        <v>0</v>
      </c>
      <c r="O92" s="65">
        <f t="shared" si="39"/>
        <v>26780</v>
      </c>
      <c r="P92" s="65">
        <f t="shared" si="39"/>
        <v>0</v>
      </c>
      <c r="Q92" s="65">
        <f t="shared" si="39"/>
        <v>0</v>
      </c>
      <c r="R92" s="65">
        <f t="shared" si="39"/>
        <v>0</v>
      </c>
      <c r="S92" s="65">
        <f t="shared" si="39"/>
        <v>19830</v>
      </c>
      <c r="T92" s="65">
        <f t="shared" si="39"/>
        <v>19810</v>
      </c>
      <c r="U92" s="65">
        <f t="shared" si="39"/>
        <v>0</v>
      </c>
      <c r="V92" s="65">
        <f t="shared" si="39"/>
        <v>0</v>
      </c>
      <c r="W92" s="65">
        <f t="shared" si="39"/>
        <v>0</v>
      </c>
      <c r="X92" s="131"/>
      <c r="Y92" s="37"/>
    </row>
    <row r="93" spans="1:25" ht="82.5" customHeight="1" x14ac:dyDescent="0.25">
      <c r="A93" s="89">
        <v>1</v>
      </c>
      <c r="B93" s="40" t="s">
        <v>917</v>
      </c>
      <c r="C93" s="11" t="s">
        <v>351</v>
      </c>
      <c r="D93" s="11" t="s">
        <v>918</v>
      </c>
      <c r="E93" s="11" t="s">
        <v>919</v>
      </c>
      <c r="F93" s="69" t="s">
        <v>920</v>
      </c>
      <c r="G93" s="11" t="s">
        <v>391</v>
      </c>
      <c r="H93" s="69" t="s">
        <v>356</v>
      </c>
      <c r="I93" s="69">
        <v>7866229</v>
      </c>
      <c r="J93" s="69">
        <v>312</v>
      </c>
      <c r="K93" s="72" t="s">
        <v>35</v>
      </c>
      <c r="L93" s="41">
        <v>8125</v>
      </c>
      <c r="M93" s="41">
        <v>529</v>
      </c>
      <c r="N93" s="41"/>
      <c r="O93" s="41"/>
      <c r="P93" s="37"/>
      <c r="Q93" s="41"/>
      <c r="R93" s="41"/>
      <c r="S93" s="41">
        <v>4520</v>
      </c>
      <c r="T93" s="41">
        <v>4500</v>
      </c>
      <c r="U93" s="41"/>
      <c r="V93" s="41"/>
      <c r="W93" s="41"/>
      <c r="X93" s="73"/>
      <c r="Y93" s="37"/>
    </row>
    <row r="94" spans="1:25" ht="82.5" customHeight="1" x14ac:dyDescent="0.25">
      <c r="A94" s="89">
        <v>2</v>
      </c>
      <c r="B94" s="40" t="s">
        <v>1044</v>
      </c>
      <c r="C94" s="11" t="s">
        <v>351</v>
      </c>
      <c r="D94" s="11" t="s">
        <v>1045</v>
      </c>
      <c r="E94" s="69" t="s">
        <v>1046</v>
      </c>
      <c r="F94" s="69" t="s">
        <v>210</v>
      </c>
      <c r="G94" s="11" t="s">
        <v>391</v>
      </c>
      <c r="H94" s="69" t="s">
        <v>356</v>
      </c>
      <c r="I94" s="69">
        <v>7925899</v>
      </c>
      <c r="J94" s="69">
        <v>351</v>
      </c>
      <c r="K94" s="72" t="s">
        <v>95</v>
      </c>
      <c r="L94" s="41">
        <v>14453</v>
      </c>
      <c r="M94" s="41">
        <v>688</v>
      </c>
      <c r="N94" s="41"/>
      <c r="O94" s="41">
        <v>13750</v>
      </c>
      <c r="P94" s="37" t="s">
        <v>213</v>
      </c>
      <c r="Q94" s="41"/>
      <c r="R94" s="41"/>
      <c r="S94" s="41">
        <v>8000</v>
      </c>
      <c r="T94" s="41">
        <v>8000</v>
      </c>
      <c r="U94" s="41"/>
      <c r="V94" s="41"/>
      <c r="W94" s="41"/>
      <c r="X94" s="73"/>
      <c r="Y94" s="37"/>
    </row>
    <row r="95" spans="1:25" ht="82.5" customHeight="1" x14ac:dyDescent="0.25">
      <c r="A95" s="89">
        <v>3</v>
      </c>
      <c r="B95" s="40" t="s">
        <v>1047</v>
      </c>
      <c r="C95" s="11" t="s">
        <v>351</v>
      </c>
      <c r="D95" s="11" t="s">
        <v>1048</v>
      </c>
      <c r="E95" s="69" t="s">
        <v>1049</v>
      </c>
      <c r="F95" s="69" t="s">
        <v>1050</v>
      </c>
      <c r="G95" s="11" t="s">
        <v>391</v>
      </c>
      <c r="H95" s="69" t="s">
        <v>356</v>
      </c>
      <c r="I95" s="20">
        <v>7933860</v>
      </c>
      <c r="J95" s="69">
        <v>312</v>
      </c>
      <c r="K95" s="72" t="s">
        <v>95</v>
      </c>
      <c r="L95" s="41">
        <v>14535</v>
      </c>
      <c r="M95" s="41">
        <v>791</v>
      </c>
      <c r="N95" s="41"/>
      <c r="O95" s="41">
        <v>13030</v>
      </c>
      <c r="P95" s="37" t="s">
        <v>213</v>
      </c>
      <c r="Q95" s="41"/>
      <c r="R95" s="41"/>
      <c r="S95" s="41">
        <v>7310</v>
      </c>
      <c r="T95" s="41">
        <v>7310</v>
      </c>
      <c r="U95" s="41"/>
      <c r="V95" s="41"/>
      <c r="W95" s="41"/>
      <c r="X95" s="73"/>
      <c r="Y95" s="37"/>
    </row>
    <row r="96" spans="1:25" s="60" customFormat="1" ht="53.25" customHeight="1" x14ac:dyDescent="0.25">
      <c r="A96" s="134" t="s">
        <v>393</v>
      </c>
      <c r="B96" s="134" t="s">
        <v>394</v>
      </c>
      <c r="C96" s="61"/>
      <c r="D96" s="61"/>
      <c r="E96" s="61"/>
      <c r="F96" s="61"/>
      <c r="G96" s="61"/>
      <c r="H96" s="61"/>
      <c r="I96" s="61"/>
      <c r="J96" s="61"/>
      <c r="K96" s="61"/>
      <c r="L96" s="62">
        <f>L97+L100</f>
        <v>49949</v>
      </c>
      <c r="M96" s="62">
        <f t="shared" ref="M96:T96" si="40">M97+M100</f>
        <v>1664</v>
      </c>
      <c r="N96" s="131">
        <f t="shared" si="40"/>
        <v>0</v>
      </c>
      <c r="O96" s="131">
        <f t="shared" si="40"/>
        <v>0</v>
      </c>
      <c r="P96" s="131">
        <f t="shared" si="40"/>
        <v>0</v>
      </c>
      <c r="Q96" s="131">
        <f t="shared" si="40"/>
        <v>0</v>
      </c>
      <c r="R96" s="62">
        <f t="shared" si="40"/>
        <v>18059</v>
      </c>
      <c r="S96" s="62">
        <f t="shared" si="40"/>
        <v>24400</v>
      </c>
      <c r="T96" s="62">
        <f t="shared" si="40"/>
        <v>24400</v>
      </c>
      <c r="U96" s="62">
        <f t="shared" ref="U96:W96" si="41">U97+U100</f>
        <v>0</v>
      </c>
      <c r="V96" s="62">
        <f t="shared" si="41"/>
        <v>0</v>
      </c>
      <c r="W96" s="62">
        <f t="shared" si="41"/>
        <v>0</v>
      </c>
      <c r="X96" s="76"/>
      <c r="Y96" s="76"/>
    </row>
    <row r="97" spans="1:25" s="79" customFormat="1" ht="33.75" customHeight="1" x14ac:dyDescent="0.25">
      <c r="A97" s="77"/>
      <c r="B97" s="64" t="s">
        <v>206</v>
      </c>
      <c r="C97" s="77"/>
      <c r="D97" s="77"/>
      <c r="E97" s="77"/>
      <c r="F97" s="77"/>
      <c r="G97" s="77"/>
      <c r="H97" s="77"/>
      <c r="I97" s="77"/>
      <c r="J97" s="77"/>
      <c r="K97" s="77"/>
      <c r="L97" s="65">
        <f>L98+L99</f>
        <v>25339</v>
      </c>
      <c r="M97" s="65">
        <f t="shared" ref="M97:X97" si="42">M98+M99</f>
        <v>854</v>
      </c>
      <c r="N97" s="131">
        <f t="shared" si="42"/>
        <v>0</v>
      </c>
      <c r="O97" s="131">
        <f t="shared" si="42"/>
        <v>0</v>
      </c>
      <c r="P97" s="131"/>
      <c r="Q97" s="131">
        <f t="shared" si="42"/>
        <v>0</v>
      </c>
      <c r="R97" s="65">
        <f t="shared" si="42"/>
        <v>18059</v>
      </c>
      <c r="S97" s="65">
        <f t="shared" si="42"/>
        <v>1400</v>
      </c>
      <c r="T97" s="65">
        <f t="shared" si="42"/>
        <v>1400</v>
      </c>
      <c r="U97" s="65">
        <f t="shared" ref="U97:W97" si="43">U98+U99</f>
        <v>0</v>
      </c>
      <c r="V97" s="65">
        <f t="shared" si="43"/>
        <v>0</v>
      </c>
      <c r="W97" s="65">
        <f t="shared" si="43"/>
        <v>0</v>
      </c>
      <c r="X97" s="65">
        <f t="shared" si="42"/>
        <v>0</v>
      </c>
      <c r="Y97" s="78"/>
    </row>
    <row r="98" spans="1:25" ht="78" customHeight="1" x14ac:dyDescent="0.25">
      <c r="A98" s="89">
        <v>1</v>
      </c>
      <c r="B98" s="81" t="s">
        <v>395</v>
      </c>
      <c r="C98" s="69" t="s">
        <v>396</v>
      </c>
      <c r="D98" s="82" t="s">
        <v>397</v>
      </c>
      <c r="E98" s="69" t="s">
        <v>398</v>
      </c>
      <c r="F98" s="82" t="s">
        <v>399</v>
      </c>
      <c r="G98" s="82" t="s">
        <v>400</v>
      </c>
      <c r="H98" s="69" t="s">
        <v>401</v>
      </c>
      <c r="I98" s="72">
        <v>7855591</v>
      </c>
      <c r="J98" s="90">
        <v>292</v>
      </c>
      <c r="K98" s="82" t="s">
        <v>362</v>
      </c>
      <c r="L98" s="41">
        <v>23539</v>
      </c>
      <c r="M98" s="41">
        <v>854</v>
      </c>
      <c r="N98" s="84"/>
      <c r="O98" s="37"/>
      <c r="P98" s="37" t="s">
        <v>213</v>
      </c>
      <c r="Q98" s="37"/>
      <c r="R98" s="41">
        <v>16659</v>
      </c>
      <c r="S98" s="41">
        <v>1000</v>
      </c>
      <c r="T98" s="41">
        <v>1000</v>
      </c>
      <c r="U98" s="41"/>
      <c r="V98" s="41"/>
      <c r="W98" s="41"/>
      <c r="X98" s="73"/>
      <c r="Y98" s="37"/>
    </row>
    <row r="99" spans="1:25" ht="94.5" x14ac:dyDescent="0.25">
      <c r="A99" s="11">
        <v>2</v>
      </c>
      <c r="B99" s="133" t="s">
        <v>874</v>
      </c>
      <c r="C99" s="69" t="s">
        <v>916</v>
      </c>
      <c r="D99" s="11"/>
      <c r="E99" s="11" t="s">
        <v>908</v>
      </c>
      <c r="F99" s="69" t="s">
        <v>872</v>
      </c>
      <c r="G99" s="70" t="s">
        <v>658</v>
      </c>
      <c r="H99" s="69" t="s">
        <v>401</v>
      </c>
      <c r="I99" s="69">
        <v>7904199</v>
      </c>
      <c r="J99" s="69">
        <v>332</v>
      </c>
      <c r="K99" s="72" t="s">
        <v>35</v>
      </c>
      <c r="L99" s="41">
        <v>1800</v>
      </c>
      <c r="M99" s="41"/>
      <c r="N99" s="41"/>
      <c r="O99" s="41"/>
      <c r="P99" s="37" t="s">
        <v>213</v>
      </c>
      <c r="Q99" s="41"/>
      <c r="R99" s="41">
        <v>1400</v>
      </c>
      <c r="S99" s="41">
        <v>400</v>
      </c>
      <c r="T99" s="41">
        <v>400</v>
      </c>
      <c r="U99" s="41"/>
      <c r="V99" s="41"/>
      <c r="W99" s="41"/>
      <c r="X99" s="73"/>
      <c r="Y99" s="37"/>
    </row>
    <row r="100" spans="1:25" s="79" customFormat="1" ht="33.75" customHeight="1" x14ac:dyDescent="0.25">
      <c r="A100" s="77"/>
      <c r="B100" s="64" t="s">
        <v>218</v>
      </c>
      <c r="C100" s="77"/>
      <c r="D100" s="77"/>
      <c r="E100" s="77"/>
      <c r="F100" s="77"/>
      <c r="G100" s="77"/>
      <c r="H100" s="77"/>
      <c r="I100" s="77"/>
      <c r="J100" s="77"/>
      <c r="K100" s="77"/>
      <c r="L100" s="65">
        <f>L101+L102</f>
        <v>24610</v>
      </c>
      <c r="M100" s="131">
        <f t="shared" ref="M100:X100" si="44">M101+M102</f>
        <v>810</v>
      </c>
      <c r="N100" s="131">
        <f t="shared" si="44"/>
        <v>0</v>
      </c>
      <c r="O100" s="131">
        <f t="shared" si="44"/>
        <v>0</v>
      </c>
      <c r="P100" s="131"/>
      <c r="Q100" s="131">
        <f t="shared" si="44"/>
        <v>0</v>
      </c>
      <c r="R100" s="131">
        <f t="shared" si="44"/>
        <v>0</v>
      </c>
      <c r="S100" s="65">
        <f t="shared" si="44"/>
        <v>23000</v>
      </c>
      <c r="T100" s="65">
        <f t="shared" si="44"/>
        <v>23000</v>
      </c>
      <c r="U100" s="65">
        <f t="shared" ref="U100:W100" si="45">U101+U102</f>
        <v>0</v>
      </c>
      <c r="V100" s="65">
        <f t="shared" si="45"/>
        <v>0</v>
      </c>
      <c r="W100" s="65">
        <f t="shared" si="45"/>
        <v>0</v>
      </c>
      <c r="X100" s="131">
        <f t="shared" si="44"/>
        <v>0</v>
      </c>
      <c r="Y100" s="131"/>
    </row>
    <row r="101" spans="1:25" ht="89.25" customHeight="1" x14ac:dyDescent="0.25">
      <c r="A101" s="20">
        <v>1</v>
      </c>
      <c r="B101" s="10" t="s">
        <v>402</v>
      </c>
      <c r="C101" s="69" t="s">
        <v>396</v>
      </c>
      <c r="D101" s="82" t="s">
        <v>403</v>
      </c>
      <c r="E101" s="11" t="s">
        <v>909</v>
      </c>
      <c r="F101" s="63" t="s">
        <v>404</v>
      </c>
      <c r="G101" s="11" t="s">
        <v>405</v>
      </c>
      <c r="H101" s="69" t="s">
        <v>401</v>
      </c>
      <c r="I101" s="20">
        <v>7926327</v>
      </c>
      <c r="J101" s="20">
        <v>292</v>
      </c>
      <c r="K101" s="20" t="s">
        <v>35</v>
      </c>
      <c r="L101" s="41">
        <v>10528</v>
      </c>
      <c r="M101" s="63">
        <v>637</v>
      </c>
      <c r="N101" s="63"/>
      <c r="O101" s="63"/>
      <c r="P101" s="37" t="s">
        <v>213</v>
      </c>
      <c r="Q101" s="20"/>
      <c r="R101" s="63"/>
      <c r="S101" s="41">
        <v>10000</v>
      </c>
      <c r="T101" s="41">
        <v>10000</v>
      </c>
      <c r="U101" s="41"/>
      <c r="V101" s="41"/>
      <c r="W101" s="41"/>
      <c r="X101" s="63"/>
      <c r="Y101" s="63"/>
    </row>
    <row r="102" spans="1:25" ht="88.5" customHeight="1" x14ac:dyDescent="0.25">
      <c r="A102" s="20">
        <v>2</v>
      </c>
      <c r="B102" s="63" t="s">
        <v>406</v>
      </c>
      <c r="C102" s="69" t="s">
        <v>396</v>
      </c>
      <c r="D102" s="82" t="s">
        <v>407</v>
      </c>
      <c r="E102" s="11" t="s">
        <v>910</v>
      </c>
      <c r="F102" s="63" t="s">
        <v>408</v>
      </c>
      <c r="G102" s="11" t="s">
        <v>409</v>
      </c>
      <c r="H102" s="69" t="s">
        <v>401</v>
      </c>
      <c r="I102" s="20">
        <v>7928827</v>
      </c>
      <c r="J102" s="20">
        <v>292</v>
      </c>
      <c r="K102" s="20" t="s">
        <v>35</v>
      </c>
      <c r="L102" s="41">
        <v>14082</v>
      </c>
      <c r="M102" s="63">
        <v>173</v>
      </c>
      <c r="N102" s="63"/>
      <c r="O102" s="63"/>
      <c r="P102" s="37" t="s">
        <v>213</v>
      </c>
      <c r="Q102" s="20"/>
      <c r="R102" s="63"/>
      <c r="S102" s="41">
        <v>13000</v>
      </c>
      <c r="T102" s="41">
        <v>13000</v>
      </c>
      <c r="U102" s="41"/>
      <c r="V102" s="41"/>
      <c r="W102" s="41"/>
      <c r="X102" s="63"/>
      <c r="Y102" s="63"/>
    </row>
    <row r="103" spans="1:25" ht="6" customHeight="1" x14ac:dyDescent="0.25">
      <c r="A103" s="20"/>
      <c r="B103" s="63"/>
      <c r="C103" s="63"/>
      <c r="D103" s="63"/>
      <c r="E103" s="63"/>
      <c r="F103" s="63"/>
      <c r="G103" s="63"/>
      <c r="H103" s="63"/>
      <c r="I103" s="20"/>
      <c r="J103" s="20"/>
      <c r="K103" s="63"/>
      <c r="L103" s="63"/>
      <c r="M103" s="63"/>
      <c r="N103" s="63"/>
      <c r="O103" s="63"/>
      <c r="P103" s="63"/>
      <c r="Q103" s="20"/>
      <c r="R103" s="63"/>
      <c r="S103" s="63"/>
      <c r="T103" s="63"/>
      <c r="U103" s="63"/>
      <c r="V103" s="63"/>
      <c r="W103" s="63"/>
      <c r="X103" s="63"/>
      <c r="Y103" s="63"/>
    </row>
  </sheetData>
  <mergeCells count="29">
    <mergeCell ref="F7:F9"/>
    <mergeCell ref="A1:Y1"/>
    <mergeCell ref="A2:Y2"/>
    <mergeCell ref="A3:Y3"/>
    <mergeCell ref="A4:Y4"/>
    <mergeCell ref="A5:Y5"/>
    <mergeCell ref="A7:A9"/>
    <mergeCell ref="B7:B9"/>
    <mergeCell ref="C7:C9"/>
    <mergeCell ref="D7:D9"/>
    <mergeCell ref="E7:E9"/>
    <mergeCell ref="R7:R9"/>
    <mergeCell ref="S7:S9"/>
    <mergeCell ref="G7:G9"/>
    <mergeCell ref="H7:H9"/>
    <mergeCell ref="I7:I9"/>
    <mergeCell ref="J7:J9"/>
    <mergeCell ref="K7:K9"/>
    <mergeCell ref="L7:L9"/>
    <mergeCell ref="M8:M9"/>
    <mergeCell ref="U7:U9"/>
    <mergeCell ref="V7:W7"/>
    <mergeCell ref="X7:X9"/>
    <mergeCell ref="Y7:Y9"/>
    <mergeCell ref="N7:N9"/>
    <mergeCell ref="O7:O9"/>
    <mergeCell ref="P7:P9"/>
    <mergeCell ref="Q7:Q9"/>
    <mergeCell ref="T7:T9"/>
  </mergeCells>
  <printOptions horizontalCentered="1"/>
  <pageMargins left="0.25" right="0.25" top="0.45" bottom="0.43" header="0.3" footer="0.2"/>
  <pageSetup paperSize="9" scale="50" fitToHeight="0" orientation="landscape" r:id="rId1"/>
  <headerFooter differentFirst="1">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643727-3016-4D26-9450-95FE38B0C5CC}">
  <sheetPr>
    <pageSetUpPr fitToPage="1"/>
  </sheetPr>
  <dimension ref="A1:V21"/>
  <sheetViews>
    <sheetView tabSelected="1" zoomScaleNormal="100" workbookViewId="0">
      <selection activeCell="AB13" sqref="AB13"/>
    </sheetView>
  </sheetViews>
  <sheetFormatPr defaultRowHeight="15.75" x14ac:dyDescent="0.25"/>
  <cols>
    <col min="1" max="1" width="6.42578125" style="153" customWidth="1"/>
    <col min="2" max="2" width="36.140625" style="148" customWidth="1"/>
    <col min="3" max="3" width="17.7109375" style="148" customWidth="1"/>
    <col min="4" max="4" width="14.42578125" style="148" hidden="1" customWidth="1"/>
    <col min="5" max="6" width="13.85546875" style="148" hidden="1" customWidth="1"/>
    <col min="7" max="9" width="12.42578125" style="148" hidden="1" customWidth="1"/>
    <col min="10" max="10" width="17.85546875" style="153" customWidth="1"/>
    <col min="11" max="11" width="18.28515625" style="148" hidden="1" customWidth="1"/>
    <col min="12" max="12" width="19.5703125" style="148" hidden="1" customWidth="1"/>
    <col min="13" max="13" width="15.140625" style="148" hidden="1" customWidth="1"/>
    <col min="14" max="15" width="17.28515625" style="148" hidden="1" customWidth="1"/>
    <col min="16" max="21" width="15.85546875" style="148" customWidth="1"/>
    <col min="22" max="22" width="14.140625" style="148" customWidth="1"/>
    <col min="23" max="23" width="13.7109375" style="148" bestFit="1" customWidth="1"/>
    <col min="24" max="24" width="18.85546875" style="148" customWidth="1"/>
    <col min="25" max="259" width="9.140625" style="148"/>
    <col min="260" max="260" width="6.42578125" style="148" customWidth="1"/>
    <col min="261" max="261" width="34.140625" style="148" customWidth="1"/>
    <col min="262" max="262" width="17.7109375" style="148" customWidth="1"/>
    <col min="263" max="263" width="14.42578125" style="148" customWidth="1"/>
    <col min="264" max="265" width="13.85546875" style="148" customWidth="1"/>
    <col min="266" max="266" width="12.42578125" style="148" customWidth="1"/>
    <col min="267" max="267" width="0" style="148" hidden="1" customWidth="1"/>
    <col min="268" max="268" width="12.42578125" style="148" customWidth="1"/>
    <col min="269" max="269" width="17.85546875" style="148" customWidth="1"/>
    <col min="270" max="270" width="18.28515625" style="148" customWidth="1"/>
    <col min="271" max="271" width="19.5703125" style="148" customWidth="1"/>
    <col min="272" max="273" width="0" style="148" hidden="1" customWidth="1"/>
    <col min="274" max="274" width="17.28515625" style="148" customWidth="1"/>
    <col min="275" max="277" width="0" style="148" hidden="1" customWidth="1"/>
    <col min="278" max="278" width="14.140625" style="148" customWidth="1"/>
    <col min="279" max="279" width="13.7109375" style="148" bestFit="1" customWidth="1"/>
    <col min="280" max="280" width="18.85546875" style="148" customWidth="1"/>
    <col min="281" max="515" width="9.140625" style="148"/>
    <col min="516" max="516" width="6.42578125" style="148" customWidth="1"/>
    <col min="517" max="517" width="34.140625" style="148" customWidth="1"/>
    <col min="518" max="518" width="17.7109375" style="148" customWidth="1"/>
    <col min="519" max="519" width="14.42578125" style="148" customWidth="1"/>
    <col min="520" max="521" width="13.85546875" style="148" customWidth="1"/>
    <col min="522" max="522" width="12.42578125" style="148" customWidth="1"/>
    <col min="523" max="523" width="0" style="148" hidden="1" customWidth="1"/>
    <col min="524" max="524" width="12.42578125" style="148" customWidth="1"/>
    <col min="525" max="525" width="17.85546875" style="148" customWidth="1"/>
    <col min="526" max="526" width="18.28515625" style="148" customWidth="1"/>
    <col min="527" max="527" width="19.5703125" style="148" customWidth="1"/>
    <col min="528" max="529" width="0" style="148" hidden="1" customWidth="1"/>
    <col min="530" max="530" width="17.28515625" style="148" customWidth="1"/>
    <col min="531" max="533" width="0" style="148" hidden="1" customWidth="1"/>
    <col min="534" max="534" width="14.140625" style="148" customWidth="1"/>
    <col min="535" max="535" width="13.7109375" style="148" bestFit="1" customWidth="1"/>
    <col min="536" max="536" width="18.85546875" style="148" customWidth="1"/>
    <col min="537" max="771" width="9.140625" style="148"/>
    <col min="772" max="772" width="6.42578125" style="148" customWidth="1"/>
    <col min="773" max="773" width="34.140625" style="148" customWidth="1"/>
    <col min="774" max="774" width="17.7109375" style="148" customWidth="1"/>
    <col min="775" max="775" width="14.42578125" style="148" customWidth="1"/>
    <col min="776" max="777" width="13.85546875" style="148" customWidth="1"/>
    <col min="778" max="778" width="12.42578125" style="148" customWidth="1"/>
    <col min="779" max="779" width="0" style="148" hidden="1" customWidth="1"/>
    <col min="780" max="780" width="12.42578125" style="148" customWidth="1"/>
    <col min="781" max="781" width="17.85546875" style="148" customWidth="1"/>
    <col min="782" max="782" width="18.28515625" style="148" customWidth="1"/>
    <col min="783" max="783" width="19.5703125" style="148" customWidth="1"/>
    <col min="784" max="785" width="0" style="148" hidden="1" customWidth="1"/>
    <col min="786" max="786" width="17.28515625" style="148" customWidth="1"/>
    <col min="787" max="789" width="0" style="148" hidden="1" customWidth="1"/>
    <col min="790" max="790" width="14.140625" style="148" customWidth="1"/>
    <col min="791" max="791" width="13.7109375" style="148" bestFit="1" customWidth="1"/>
    <col min="792" max="792" width="18.85546875" style="148" customWidth="1"/>
    <col min="793" max="1027" width="9.140625" style="148"/>
    <col min="1028" max="1028" width="6.42578125" style="148" customWidth="1"/>
    <col min="1029" max="1029" width="34.140625" style="148" customWidth="1"/>
    <col min="1030" max="1030" width="17.7109375" style="148" customWidth="1"/>
    <col min="1031" max="1031" width="14.42578125" style="148" customWidth="1"/>
    <col min="1032" max="1033" width="13.85546875" style="148" customWidth="1"/>
    <col min="1034" max="1034" width="12.42578125" style="148" customWidth="1"/>
    <col min="1035" max="1035" width="0" style="148" hidden="1" customWidth="1"/>
    <col min="1036" max="1036" width="12.42578125" style="148" customWidth="1"/>
    <col min="1037" max="1037" width="17.85546875" style="148" customWidth="1"/>
    <col min="1038" max="1038" width="18.28515625" style="148" customWidth="1"/>
    <col min="1039" max="1039" width="19.5703125" style="148" customWidth="1"/>
    <col min="1040" max="1041" width="0" style="148" hidden="1" customWidth="1"/>
    <col min="1042" max="1042" width="17.28515625" style="148" customWidth="1"/>
    <col min="1043" max="1045" width="0" style="148" hidden="1" customWidth="1"/>
    <col min="1046" max="1046" width="14.140625" style="148" customWidth="1"/>
    <col min="1047" max="1047" width="13.7109375" style="148" bestFit="1" customWidth="1"/>
    <col min="1048" max="1048" width="18.85546875" style="148" customWidth="1"/>
    <col min="1049" max="1283" width="9.140625" style="148"/>
    <col min="1284" max="1284" width="6.42578125" style="148" customWidth="1"/>
    <col min="1285" max="1285" width="34.140625" style="148" customWidth="1"/>
    <col min="1286" max="1286" width="17.7109375" style="148" customWidth="1"/>
    <col min="1287" max="1287" width="14.42578125" style="148" customWidth="1"/>
    <col min="1288" max="1289" width="13.85546875" style="148" customWidth="1"/>
    <col min="1290" max="1290" width="12.42578125" style="148" customWidth="1"/>
    <col min="1291" max="1291" width="0" style="148" hidden="1" customWidth="1"/>
    <col min="1292" max="1292" width="12.42578125" style="148" customWidth="1"/>
    <col min="1293" max="1293" width="17.85546875" style="148" customWidth="1"/>
    <col min="1294" max="1294" width="18.28515625" style="148" customWidth="1"/>
    <col min="1295" max="1295" width="19.5703125" style="148" customWidth="1"/>
    <col min="1296" max="1297" width="0" style="148" hidden="1" customWidth="1"/>
    <col min="1298" max="1298" width="17.28515625" style="148" customWidth="1"/>
    <col min="1299" max="1301" width="0" style="148" hidden="1" customWidth="1"/>
    <col min="1302" max="1302" width="14.140625" style="148" customWidth="1"/>
    <col min="1303" max="1303" width="13.7109375" style="148" bestFit="1" customWidth="1"/>
    <col min="1304" max="1304" width="18.85546875" style="148" customWidth="1"/>
    <col min="1305" max="1539" width="9.140625" style="148"/>
    <col min="1540" max="1540" width="6.42578125" style="148" customWidth="1"/>
    <col min="1541" max="1541" width="34.140625" style="148" customWidth="1"/>
    <col min="1542" max="1542" width="17.7109375" style="148" customWidth="1"/>
    <col min="1543" max="1543" width="14.42578125" style="148" customWidth="1"/>
    <col min="1544" max="1545" width="13.85546875" style="148" customWidth="1"/>
    <col min="1546" max="1546" width="12.42578125" style="148" customWidth="1"/>
    <col min="1547" max="1547" width="0" style="148" hidden="1" customWidth="1"/>
    <col min="1548" max="1548" width="12.42578125" style="148" customWidth="1"/>
    <col min="1549" max="1549" width="17.85546875" style="148" customWidth="1"/>
    <col min="1550" max="1550" width="18.28515625" style="148" customWidth="1"/>
    <col min="1551" max="1551" width="19.5703125" style="148" customWidth="1"/>
    <col min="1552" max="1553" width="0" style="148" hidden="1" customWidth="1"/>
    <col min="1554" max="1554" width="17.28515625" style="148" customWidth="1"/>
    <col min="1555" max="1557" width="0" style="148" hidden="1" customWidth="1"/>
    <col min="1558" max="1558" width="14.140625" style="148" customWidth="1"/>
    <col min="1559" max="1559" width="13.7109375" style="148" bestFit="1" customWidth="1"/>
    <col min="1560" max="1560" width="18.85546875" style="148" customWidth="1"/>
    <col min="1561" max="1795" width="9.140625" style="148"/>
    <col min="1796" max="1796" width="6.42578125" style="148" customWidth="1"/>
    <col min="1797" max="1797" width="34.140625" style="148" customWidth="1"/>
    <col min="1798" max="1798" width="17.7109375" style="148" customWidth="1"/>
    <col min="1799" max="1799" width="14.42578125" style="148" customWidth="1"/>
    <col min="1800" max="1801" width="13.85546875" style="148" customWidth="1"/>
    <col min="1802" max="1802" width="12.42578125" style="148" customWidth="1"/>
    <col min="1803" max="1803" width="0" style="148" hidden="1" customWidth="1"/>
    <col min="1804" max="1804" width="12.42578125" style="148" customWidth="1"/>
    <col min="1805" max="1805" width="17.85546875" style="148" customWidth="1"/>
    <col min="1806" max="1806" width="18.28515625" style="148" customWidth="1"/>
    <col min="1807" max="1807" width="19.5703125" style="148" customWidth="1"/>
    <col min="1808" max="1809" width="0" style="148" hidden="1" customWidth="1"/>
    <col min="1810" max="1810" width="17.28515625" style="148" customWidth="1"/>
    <col min="1811" max="1813" width="0" style="148" hidden="1" customWidth="1"/>
    <col min="1814" max="1814" width="14.140625" style="148" customWidth="1"/>
    <col min="1815" max="1815" width="13.7109375" style="148" bestFit="1" customWidth="1"/>
    <col min="1816" max="1816" width="18.85546875" style="148" customWidth="1"/>
    <col min="1817" max="2051" width="9.140625" style="148"/>
    <col min="2052" max="2052" width="6.42578125" style="148" customWidth="1"/>
    <col min="2053" max="2053" width="34.140625" style="148" customWidth="1"/>
    <col min="2054" max="2054" width="17.7109375" style="148" customWidth="1"/>
    <col min="2055" max="2055" width="14.42578125" style="148" customWidth="1"/>
    <col min="2056" max="2057" width="13.85546875" style="148" customWidth="1"/>
    <col min="2058" max="2058" width="12.42578125" style="148" customWidth="1"/>
    <col min="2059" max="2059" width="0" style="148" hidden="1" customWidth="1"/>
    <col min="2060" max="2060" width="12.42578125" style="148" customWidth="1"/>
    <col min="2061" max="2061" width="17.85546875" style="148" customWidth="1"/>
    <col min="2062" max="2062" width="18.28515625" style="148" customWidth="1"/>
    <col min="2063" max="2063" width="19.5703125" style="148" customWidth="1"/>
    <col min="2064" max="2065" width="0" style="148" hidden="1" customWidth="1"/>
    <col min="2066" max="2066" width="17.28515625" style="148" customWidth="1"/>
    <col min="2067" max="2069" width="0" style="148" hidden="1" customWidth="1"/>
    <col min="2070" max="2070" width="14.140625" style="148" customWidth="1"/>
    <col min="2071" max="2071" width="13.7109375" style="148" bestFit="1" customWidth="1"/>
    <col min="2072" max="2072" width="18.85546875" style="148" customWidth="1"/>
    <col min="2073" max="2307" width="9.140625" style="148"/>
    <col min="2308" max="2308" width="6.42578125" style="148" customWidth="1"/>
    <col min="2309" max="2309" width="34.140625" style="148" customWidth="1"/>
    <col min="2310" max="2310" width="17.7109375" style="148" customWidth="1"/>
    <col min="2311" max="2311" width="14.42578125" style="148" customWidth="1"/>
    <col min="2312" max="2313" width="13.85546875" style="148" customWidth="1"/>
    <col min="2314" max="2314" width="12.42578125" style="148" customWidth="1"/>
    <col min="2315" max="2315" width="0" style="148" hidden="1" customWidth="1"/>
    <col min="2316" max="2316" width="12.42578125" style="148" customWidth="1"/>
    <col min="2317" max="2317" width="17.85546875" style="148" customWidth="1"/>
    <col min="2318" max="2318" width="18.28515625" style="148" customWidth="1"/>
    <col min="2319" max="2319" width="19.5703125" style="148" customWidth="1"/>
    <col min="2320" max="2321" width="0" style="148" hidden="1" customWidth="1"/>
    <col min="2322" max="2322" width="17.28515625" style="148" customWidth="1"/>
    <col min="2323" max="2325" width="0" style="148" hidden="1" customWidth="1"/>
    <col min="2326" max="2326" width="14.140625" style="148" customWidth="1"/>
    <col min="2327" max="2327" width="13.7109375" style="148" bestFit="1" customWidth="1"/>
    <col min="2328" max="2328" width="18.85546875" style="148" customWidth="1"/>
    <col min="2329" max="2563" width="9.140625" style="148"/>
    <col min="2564" max="2564" width="6.42578125" style="148" customWidth="1"/>
    <col min="2565" max="2565" width="34.140625" style="148" customWidth="1"/>
    <col min="2566" max="2566" width="17.7109375" style="148" customWidth="1"/>
    <col min="2567" max="2567" width="14.42578125" style="148" customWidth="1"/>
    <col min="2568" max="2569" width="13.85546875" style="148" customWidth="1"/>
    <col min="2570" max="2570" width="12.42578125" style="148" customWidth="1"/>
    <col min="2571" max="2571" width="0" style="148" hidden="1" customWidth="1"/>
    <col min="2572" max="2572" width="12.42578125" style="148" customWidth="1"/>
    <col min="2573" max="2573" width="17.85546875" style="148" customWidth="1"/>
    <col min="2574" max="2574" width="18.28515625" style="148" customWidth="1"/>
    <col min="2575" max="2575" width="19.5703125" style="148" customWidth="1"/>
    <col min="2576" max="2577" width="0" style="148" hidden="1" customWidth="1"/>
    <col min="2578" max="2578" width="17.28515625" style="148" customWidth="1"/>
    <col min="2579" max="2581" width="0" style="148" hidden="1" customWidth="1"/>
    <col min="2582" max="2582" width="14.140625" style="148" customWidth="1"/>
    <col min="2583" max="2583" width="13.7109375" style="148" bestFit="1" customWidth="1"/>
    <col min="2584" max="2584" width="18.85546875" style="148" customWidth="1"/>
    <col min="2585" max="2819" width="9.140625" style="148"/>
    <col min="2820" max="2820" width="6.42578125" style="148" customWidth="1"/>
    <col min="2821" max="2821" width="34.140625" style="148" customWidth="1"/>
    <col min="2822" max="2822" width="17.7109375" style="148" customWidth="1"/>
    <col min="2823" max="2823" width="14.42578125" style="148" customWidth="1"/>
    <col min="2824" max="2825" width="13.85546875" style="148" customWidth="1"/>
    <col min="2826" max="2826" width="12.42578125" style="148" customWidth="1"/>
    <col min="2827" max="2827" width="0" style="148" hidden="1" customWidth="1"/>
    <col min="2828" max="2828" width="12.42578125" style="148" customWidth="1"/>
    <col min="2829" max="2829" width="17.85546875" style="148" customWidth="1"/>
    <col min="2830" max="2830" width="18.28515625" style="148" customWidth="1"/>
    <col min="2831" max="2831" width="19.5703125" style="148" customWidth="1"/>
    <col min="2832" max="2833" width="0" style="148" hidden="1" customWidth="1"/>
    <col min="2834" max="2834" width="17.28515625" style="148" customWidth="1"/>
    <col min="2835" max="2837" width="0" style="148" hidden="1" customWidth="1"/>
    <col min="2838" max="2838" width="14.140625" style="148" customWidth="1"/>
    <col min="2839" max="2839" width="13.7109375" style="148" bestFit="1" customWidth="1"/>
    <col min="2840" max="2840" width="18.85546875" style="148" customWidth="1"/>
    <col min="2841" max="3075" width="9.140625" style="148"/>
    <col min="3076" max="3076" width="6.42578125" style="148" customWidth="1"/>
    <col min="3077" max="3077" width="34.140625" style="148" customWidth="1"/>
    <col min="3078" max="3078" width="17.7109375" style="148" customWidth="1"/>
    <col min="3079" max="3079" width="14.42578125" style="148" customWidth="1"/>
    <col min="3080" max="3081" width="13.85546875" style="148" customWidth="1"/>
    <col min="3082" max="3082" width="12.42578125" style="148" customWidth="1"/>
    <col min="3083" max="3083" width="0" style="148" hidden="1" customWidth="1"/>
    <col min="3084" max="3084" width="12.42578125" style="148" customWidth="1"/>
    <col min="3085" max="3085" width="17.85546875" style="148" customWidth="1"/>
    <col min="3086" max="3086" width="18.28515625" style="148" customWidth="1"/>
    <col min="3087" max="3087" width="19.5703125" style="148" customWidth="1"/>
    <col min="3088" max="3089" width="0" style="148" hidden="1" customWidth="1"/>
    <col min="3090" max="3090" width="17.28515625" style="148" customWidth="1"/>
    <col min="3091" max="3093" width="0" style="148" hidden="1" customWidth="1"/>
    <col min="3094" max="3094" width="14.140625" style="148" customWidth="1"/>
    <col min="3095" max="3095" width="13.7109375" style="148" bestFit="1" customWidth="1"/>
    <col min="3096" max="3096" width="18.85546875" style="148" customWidth="1"/>
    <col min="3097" max="3331" width="9.140625" style="148"/>
    <col min="3332" max="3332" width="6.42578125" style="148" customWidth="1"/>
    <col min="3333" max="3333" width="34.140625" style="148" customWidth="1"/>
    <col min="3334" max="3334" width="17.7109375" style="148" customWidth="1"/>
    <col min="3335" max="3335" width="14.42578125" style="148" customWidth="1"/>
    <col min="3336" max="3337" width="13.85546875" style="148" customWidth="1"/>
    <col min="3338" max="3338" width="12.42578125" style="148" customWidth="1"/>
    <col min="3339" max="3339" width="0" style="148" hidden="1" customWidth="1"/>
    <col min="3340" max="3340" width="12.42578125" style="148" customWidth="1"/>
    <col min="3341" max="3341" width="17.85546875" style="148" customWidth="1"/>
    <col min="3342" max="3342" width="18.28515625" style="148" customWidth="1"/>
    <col min="3343" max="3343" width="19.5703125" style="148" customWidth="1"/>
    <col min="3344" max="3345" width="0" style="148" hidden="1" customWidth="1"/>
    <col min="3346" max="3346" width="17.28515625" style="148" customWidth="1"/>
    <col min="3347" max="3349" width="0" style="148" hidden="1" customWidth="1"/>
    <col min="3350" max="3350" width="14.140625" style="148" customWidth="1"/>
    <col min="3351" max="3351" width="13.7109375" style="148" bestFit="1" customWidth="1"/>
    <col min="3352" max="3352" width="18.85546875" style="148" customWidth="1"/>
    <col min="3353" max="3587" width="9.140625" style="148"/>
    <col min="3588" max="3588" width="6.42578125" style="148" customWidth="1"/>
    <col min="3589" max="3589" width="34.140625" style="148" customWidth="1"/>
    <col min="3590" max="3590" width="17.7109375" style="148" customWidth="1"/>
    <col min="3591" max="3591" width="14.42578125" style="148" customWidth="1"/>
    <col min="3592" max="3593" width="13.85546875" style="148" customWidth="1"/>
    <col min="3594" max="3594" width="12.42578125" style="148" customWidth="1"/>
    <col min="3595" max="3595" width="0" style="148" hidden="1" customWidth="1"/>
    <col min="3596" max="3596" width="12.42578125" style="148" customWidth="1"/>
    <col min="3597" max="3597" width="17.85546875" style="148" customWidth="1"/>
    <col min="3598" max="3598" width="18.28515625" style="148" customWidth="1"/>
    <col min="3599" max="3599" width="19.5703125" style="148" customWidth="1"/>
    <col min="3600" max="3601" width="0" style="148" hidden="1" customWidth="1"/>
    <col min="3602" max="3602" width="17.28515625" style="148" customWidth="1"/>
    <col min="3603" max="3605" width="0" style="148" hidden="1" customWidth="1"/>
    <col min="3606" max="3606" width="14.140625" style="148" customWidth="1"/>
    <col min="3607" max="3607" width="13.7109375" style="148" bestFit="1" customWidth="1"/>
    <col min="3608" max="3608" width="18.85546875" style="148" customWidth="1"/>
    <col min="3609" max="3843" width="9.140625" style="148"/>
    <col min="3844" max="3844" width="6.42578125" style="148" customWidth="1"/>
    <col min="3845" max="3845" width="34.140625" style="148" customWidth="1"/>
    <col min="3846" max="3846" width="17.7109375" style="148" customWidth="1"/>
    <col min="3847" max="3847" width="14.42578125" style="148" customWidth="1"/>
    <col min="3848" max="3849" width="13.85546875" style="148" customWidth="1"/>
    <col min="3850" max="3850" width="12.42578125" style="148" customWidth="1"/>
    <col min="3851" max="3851" width="0" style="148" hidden="1" customWidth="1"/>
    <col min="3852" max="3852" width="12.42578125" style="148" customWidth="1"/>
    <col min="3853" max="3853" width="17.85546875" style="148" customWidth="1"/>
    <col min="3854" max="3854" width="18.28515625" style="148" customWidth="1"/>
    <col min="3855" max="3855" width="19.5703125" style="148" customWidth="1"/>
    <col min="3856" max="3857" width="0" style="148" hidden="1" customWidth="1"/>
    <col min="3858" max="3858" width="17.28515625" style="148" customWidth="1"/>
    <col min="3859" max="3861" width="0" style="148" hidden="1" customWidth="1"/>
    <col min="3862" max="3862" width="14.140625" style="148" customWidth="1"/>
    <col min="3863" max="3863" width="13.7109375" style="148" bestFit="1" customWidth="1"/>
    <col min="3864" max="3864" width="18.85546875" style="148" customWidth="1"/>
    <col min="3865" max="4099" width="9.140625" style="148"/>
    <col min="4100" max="4100" width="6.42578125" style="148" customWidth="1"/>
    <col min="4101" max="4101" width="34.140625" style="148" customWidth="1"/>
    <col min="4102" max="4102" width="17.7109375" style="148" customWidth="1"/>
    <col min="4103" max="4103" width="14.42578125" style="148" customWidth="1"/>
    <col min="4104" max="4105" width="13.85546875" style="148" customWidth="1"/>
    <col min="4106" max="4106" width="12.42578125" style="148" customWidth="1"/>
    <col min="4107" max="4107" width="0" style="148" hidden="1" customWidth="1"/>
    <col min="4108" max="4108" width="12.42578125" style="148" customWidth="1"/>
    <col min="4109" max="4109" width="17.85546875" style="148" customWidth="1"/>
    <col min="4110" max="4110" width="18.28515625" style="148" customWidth="1"/>
    <col min="4111" max="4111" width="19.5703125" style="148" customWidth="1"/>
    <col min="4112" max="4113" width="0" style="148" hidden="1" customWidth="1"/>
    <col min="4114" max="4114" width="17.28515625" style="148" customWidth="1"/>
    <col min="4115" max="4117" width="0" style="148" hidden="1" customWidth="1"/>
    <col min="4118" max="4118" width="14.140625" style="148" customWidth="1"/>
    <col min="4119" max="4119" width="13.7109375" style="148" bestFit="1" customWidth="1"/>
    <col min="4120" max="4120" width="18.85546875" style="148" customWidth="1"/>
    <col min="4121" max="4355" width="9.140625" style="148"/>
    <col min="4356" max="4356" width="6.42578125" style="148" customWidth="1"/>
    <col min="4357" max="4357" width="34.140625" style="148" customWidth="1"/>
    <col min="4358" max="4358" width="17.7109375" style="148" customWidth="1"/>
    <col min="4359" max="4359" width="14.42578125" style="148" customWidth="1"/>
    <col min="4360" max="4361" width="13.85546875" style="148" customWidth="1"/>
    <col min="4362" max="4362" width="12.42578125" style="148" customWidth="1"/>
    <col min="4363" max="4363" width="0" style="148" hidden="1" customWidth="1"/>
    <col min="4364" max="4364" width="12.42578125" style="148" customWidth="1"/>
    <col min="4365" max="4365" width="17.85546875" style="148" customWidth="1"/>
    <col min="4366" max="4366" width="18.28515625" style="148" customWidth="1"/>
    <col min="4367" max="4367" width="19.5703125" style="148" customWidth="1"/>
    <col min="4368" max="4369" width="0" style="148" hidden="1" customWidth="1"/>
    <col min="4370" max="4370" width="17.28515625" style="148" customWidth="1"/>
    <col min="4371" max="4373" width="0" style="148" hidden="1" customWidth="1"/>
    <col min="4374" max="4374" width="14.140625" style="148" customWidth="1"/>
    <col min="4375" max="4375" width="13.7109375" style="148" bestFit="1" customWidth="1"/>
    <col min="4376" max="4376" width="18.85546875" style="148" customWidth="1"/>
    <col min="4377" max="4611" width="9.140625" style="148"/>
    <col min="4612" max="4612" width="6.42578125" style="148" customWidth="1"/>
    <col min="4613" max="4613" width="34.140625" style="148" customWidth="1"/>
    <col min="4614" max="4614" width="17.7109375" style="148" customWidth="1"/>
    <col min="4615" max="4615" width="14.42578125" style="148" customWidth="1"/>
    <col min="4616" max="4617" width="13.85546875" style="148" customWidth="1"/>
    <col min="4618" max="4618" width="12.42578125" style="148" customWidth="1"/>
    <col min="4619" max="4619" width="0" style="148" hidden="1" customWidth="1"/>
    <col min="4620" max="4620" width="12.42578125" style="148" customWidth="1"/>
    <col min="4621" max="4621" width="17.85546875" style="148" customWidth="1"/>
    <col min="4622" max="4622" width="18.28515625" style="148" customWidth="1"/>
    <col min="4623" max="4623" width="19.5703125" style="148" customWidth="1"/>
    <col min="4624" max="4625" width="0" style="148" hidden="1" customWidth="1"/>
    <col min="4626" max="4626" width="17.28515625" style="148" customWidth="1"/>
    <col min="4627" max="4629" width="0" style="148" hidden="1" customWidth="1"/>
    <col min="4630" max="4630" width="14.140625" style="148" customWidth="1"/>
    <col min="4631" max="4631" width="13.7109375" style="148" bestFit="1" customWidth="1"/>
    <col min="4632" max="4632" width="18.85546875" style="148" customWidth="1"/>
    <col min="4633" max="4867" width="9.140625" style="148"/>
    <col min="4868" max="4868" width="6.42578125" style="148" customWidth="1"/>
    <col min="4869" max="4869" width="34.140625" style="148" customWidth="1"/>
    <col min="4870" max="4870" width="17.7109375" style="148" customWidth="1"/>
    <col min="4871" max="4871" width="14.42578125" style="148" customWidth="1"/>
    <col min="4872" max="4873" width="13.85546875" style="148" customWidth="1"/>
    <col min="4874" max="4874" width="12.42578125" style="148" customWidth="1"/>
    <col min="4875" max="4875" width="0" style="148" hidden="1" customWidth="1"/>
    <col min="4876" max="4876" width="12.42578125" style="148" customWidth="1"/>
    <col min="4877" max="4877" width="17.85546875" style="148" customWidth="1"/>
    <col min="4878" max="4878" width="18.28515625" style="148" customWidth="1"/>
    <col min="4879" max="4879" width="19.5703125" style="148" customWidth="1"/>
    <col min="4880" max="4881" width="0" style="148" hidden="1" customWidth="1"/>
    <col min="4882" max="4882" width="17.28515625" style="148" customWidth="1"/>
    <col min="4883" max="4885" width="0" style="148" hidden="1" customWidth="1"/>
    <col min="4886" max="4886" width="14.140625" style="148" customWidth="1"/>
    <col min="4887" max="4887" width="13.7109375" style="148" bestFit="1" customWidth="1"/>
    <col min="4888" max="4888" width="18.85546875" style="148" customWidth="1"/>
    <col min="4889" max="5123" width="9.140625" style="148"/>
    <col min="5124" max="5124" width="6.42578125" style="148" customWidth="1"/>
    <col min="5125" max="5125" width="34.140625" style="148" customWidth="1"/>
    <col min="5126" max="5126" width="17.7109375" style="148" customWidth="1"/>
    <col min="5127" max="5127" width="14.42578125" style="148" customWidth="1"/>
    <col min="5128" max="5129" width="13.85546875" style="148" customWidth="1"/>
    <col min="5130" max="5130" width="12.42578125" style="148" customWidth="1"/>
    <col min="5131" max="5131" width="0" style="148" hidden="1" customWidth="1"/>
    <col min="5132" max="5132" width="12.42578125" style="148" customWidth="1"/>
    <col min="5133" max="5133" width="17.85546875" style="148" customWidth="1"/>
    <col min="5134" max="5134" width="18.28515625" style="148" customWidth="1"/>
    <col min="5135" max="5135" width="19.5703125" style="148" customWidth="1"/>
    <col min="5136" max="5137" width="0" style="148" hidden="1" customWidth="1"/>
    <col min="5138" max="5138" width="17.28515625" style="148" customWidth="1"/>
    <col min="5139" max="5141" width="0" style="148" hidden="1" customWidth="1"/>
    <col min="5142" max="5142" width="14.140625" style="148" customWidth="1"/>
    <col min="5143" max="5143" width="13.7109375" style="148" bestFit="1" customWidth="1"/>
    <col min="5144" max="5144" width="18.85546875" style="148" customWidth="1"/>
    <col min="5145" max="5379" width="9.140625" style="148"/>
    <col min="5380" max="5380" width="6.42578125" style="148" customWidth="1"/>
    <col min="5381" max="5381" width="34.140625" style="148" customWidth="1"/>
    <col min="5382" max="5382" width="17.7109375" style="148" customWidth="1"/>
    <col min="5383" max="5383" width="14.42578125" style="148" customWidth="1"/>
    <col min="5384" max="5385" width="13.85546875" style="148" customWidth="1"/>
    <col min="5386" max="5386" width="12.42578125" style="148" customWidth="1"/>
    <col min="5387" max="5387" width="0" style="148" hidden="1" customWidth="1"/>
    <col min="5388" max="5388" width="12.42578125" style="148" customWidth="1"/>
    <col min="5389" max="5389" width="17.85546875" style="148" customWidth="1"/>
    <col min="5390" max="5390" width="18.28515625" style="148" customWidth="1"/>
    <col min="5391" max="5391" width="19.5703125" style="148" customWidth="1"/>
    <col min="5392" max="5393" width="0" style="148" hidden="1" customWidth="1"/>
    <col min="5394" max="5394" width="17.28515625" style="148" customWidth="1"/>
    <col min="5395" max="5397" width="0" style="148" hidden="1" customWidth="1"/>
    <col min="5398" max="5398" width="14.140625" style="148" customWidth="1"/>
    <col min="5399" max="5399" width="13.7109375" style="148" bestFit="1" customWidth="1"/>
    <col min="5400" max="5400" width="18.85546875" style="148" customWidth="1"/>
    <col min="5401" max="5635" width="9.140625" style="148"/>
    <col min="5636" max="5636" width="6.42578125" style="148" customWidth="1"/>
    <col min="5637" max="5637" width="34.140625" style="148" customWidth="1"/>
    <col min="5638" max="5638" width="17.7109375" style="148" customWidth="1"/>
    <col min="5639" max="5639" width="14.42578125" style="148" customWidth="1"/>
    <col min="5640" max="5641" width="13.85546875" style="148" customWidth="1"/>
    <col min="5642" max="5642" width="12.42578125" style="148" customWidth="1"/>
    <col min="5643" max="5643" width="0" style="148" hidden="1" customWidth="1"/>
    <col min="5644" max="5644" width="12.42578125" style="148" customWidth="1"/>
    <col min="5645" max="5645" width="17.85546875" style="148" customWidth="1"/>
    <col min="5646" max="5646" width="18.28515625" style="148" customWidth="1"/>
    <col min="5647" max="5647" width="19.5703125" style="148" customWidth="1"/>
    <col min="5648" max="5649" width="0" style="148" hidden="1" customWidth="1"/>
    <col min="5650" max="5650" width="17.28515625" style="148" customWidth="1"/>
    <col min="5651" max="5653" width="0" style="148" hidden="1" customWidth="1"/>
    <col min="5654" max="5654" width="14.140625" style="148" customWidth="1"/>
    <col min="5655" max="5655" width="13.7109375" style="148" bestFit="1" customWidth="1"/>
    <col min="5656" max="5656" width="18.85546875" style="148" customWidth="1"/>
    <col min="5657" max="5891" width="9.140625" style="148"/>
    <col min="5892" max="5892" width="6.42578125" style="148" customWidth="1"/>
    <col min="5893" max="5893" width="34.140625" style="148" customWidth="1"/>
    <col min="5894" max="5894" width="17.7109375" style="148" customWidth="1"/>
    <col min="5895" max="5895" width="14.42578125" style="148" customWidth="1"/>
    <col min="5896" max="5897" width="13.85546875" style="148" customWidth="1"/>
    <col min="5898" max="5898" width="12.42578125" style="148" customWidth="1"/>
    <col min="5899" max="5899" width="0" style="148" hidden="1" customWidth="1"/>
    <col min="5900" max="5900" width="12.42578125" style="148" customWidth="1"/>
    <col min="5901" max="5901" width="17.85546875" style="148" customWidth="1"/>
    <col min="5902" max="5902" width="18.28515625" style="148" customWidth="1"/>
    <col min="5903" max="5903" width="19.5703125" style="148" customWidth="1"/>
    <col min="5904" max="5905" width="0" style="148" hidden="1" customWidth="1"/>
    <col min="5906" max="5906" width="17.28515625" style="148" customWidth="1"/>
    <col min="5907" max="5909" width="0" style="148" hidden="1" customWidth="1"/>
    <col min="5910" max="5910" width="14.140625" style="148" customWidth="1"/>
    <col min="5911" max="5911" width="13.7109375" style="148" bestFit="1" customWidth="1"/>
    <col min="5912" max="5912" width="18.85546875" style="148" customWidth="1"/>
    <col min="5913" max="6147" width="9.140625" style="148"/>
    <col min="6148" max="6148" width="6.42578125" style="148" customWidth="1"/>
    <col min="6149" max="6149" width="34.140625" style="148" customWidth="1"/>
    <col min="6150" max="6150" width="17.7109375" style="148" customWidth="1"/>
    <col min="6151" max="6151" width="14.42578125" style="148" customWidth="1"/>
    <col min="6152" max="6153" width="13.85546875" style="148" customWidth="1"/>
    <col min="6154" max="6154" width="12.42578125" style="148" customWidth="1"/>
    <col min="6155" max="6155" width="0" style="148" hidden="1" customWidth="1"/>
    <col min="6156" max="6156" width="12.42578125" style="148" customWidth="1"/>
    <col min="6157" max="6157" width="17.85546875" style="148" customWidth="1"/>
    <col min="6158" max="6158" width="18.28515625" style="148" customWidth="1"/>
    <col min="6159" max="6159" width="19.5703125" style="148" customWidth="1"/>
    <col min="6160" max="6161" width="0" style="148" hidden="1" customWidth="1"/>
    <col min="6162" max="6162" width="17.28515625" style="148" customWidth="1"/>
    <col min="6163" max="6165" width="0" style="148" hidden="1" customWidth="1"/>
    <col min="6166" max="6166" width="14.140625" style="148" customWidth="1"/>
    <col min="6167" max="6167" width="13.7109375" style="148" bestFit="1" customWidth="1"/>
    <col min="6168" max="6168" width="18.85546875" style="148" customWidth="1"/>
    <col min="6169" max="6403" width="9.140625" style="148"/>
    <col min="6404" max="6404" width="6.42578125" style="148" customWidth="1"/>
    <col min="6405" max="6405" width="34.140625" style="148" customWidth="1"/>
    <col min="6406" max="6406" width="17.7109375" style="148" customWidth="1"/>
    <col min="6407" max="6407" width="14.42578125" style="148" customWidth="1"/>
    <col min="6408" max="6409" width="13.85546875" style="148" customWidth="1"/>
    <col min="6410" max="6410" width="12.42578125" style="148" customWidth="1"/>
    <col min="6411" max="6411" width="0" style="148" hidden="1" customWidth="1"/>
    <col min="6412" max="6412" width="12.42578125" style="148" customWidth="1"/>
    <col min="6413" max="6413" width="17.85546875" style="148" customWidth="1"/>
    <col min="6414" max="6414" width="18.28515625" style="148" customWidth="1"/>
    <col min="6415" max="6415" width="19.5703125" style="148" customWidth="1"/>
    <col min="6416" max="6417" width="0" style="148" hidden="1" customWidth="1"/>
    <col min="6418" max="6418" width="17.28515625" style="148" customWidth="1"/>
    <col min="6419" max="6421" width="0" style="148" hidden="1" customWidth="1"/>
    <col min="6422" max="6422" width="14.140625" style="148" customWidth="1"/>
    <col min="6423" max="6423" width="13.7109375" style="148" bestFit="1" customWidth="1"/>
    <col min="6424" max="6424" width="18.85546875" style="148" customWidth="1"/>
    <col min="6425" max="6659" width="9.140625" style="148"/>
    <col min="6660" max="6660" width="6.42578125" style="148" customWidth="1"/>
    <col min="6661" max="6661" width="34.140625" style="148" customWidth="1"/>
    <col min="6662" max="6662" width="17.7109375" style="148" customWidth="1"/>
    <col min="6663" max="6663" width="14.42578125" style="148" customWidth="1"/>
    <col min="6664" max="6665" width="13.85546875" style="148" customWidth="1"/>
    <col min="6666" max="6666" width="12.42578125" style="148" customWidth="1"/>
    <col min="6667" max="6667" width="0" style="148" hidden="1" customWidth="1"/>
    <col min="6668" max="6668" width="12.42578125" style="148" customWidth="1"/>
    <col min="6669" max="6669" width="17.85546875" style="148" customWidth="1"/>
    <col min="6670" max="6670" width="18.28515625" style="148" customWidth="1"/>
    <col min="6671" max="6671" width="19.5703125" style="148" customWidth="1"/>
    <col min="6672" max="6673" width="0" style="148" hidden="1" customWidth="1"/>
    <col min="6674" max="6674" width="17.28515625" style="148" customWidth="1"/>
    <col min="6675" max="6677" width="0" style="148" hidden="1" customWidth="1"/>
    <col min="6678" max="6678" width="14.140625" style="148" customWidth="1"/>
    <col min="6679" max="6679" width="13.7109375" style="148" bestFit="1" customWidth="1"/>
    <col min="6680" max="6680" width="18.85546875" style="148" customWidth="1"/>
    <col min="6681" max="6915" width="9.140625" style="148"/>
    <col min="6916" max="6916" width="6.42578125" style="148" customWidth="1"/>
    <col min="6917" max="6917" width="34.140625" style="148" customWidth="1"/>
    <col min="6918" max="6918" width="17.7109375" style="148" customWidth="1"/>
    <col min="6919" max="6919" width="14.42578125" style="148" customWidth="1"/>
    <col min="6920" max="6921" width="13.85546875" style="148" customWidth="1"/>
    <col min="6922" max="6922" width="12.42578125" style="148" customWidth="1"/>
    <col min="6923" max="6923" width="0" style="148" hidden="1" customWidth="1"/>
    <col min="6924" max="6924" width="12.42578125" style="148" customWidth="1"/>
    <col min="6925" max="6925" width="17.85546875" style="148" customWidth="1"/>
    <col min="6926" max="6926" width="18.28515625" style="148" customWidth="1"/>
    <col min="6927" max="6927" width="19.5703125" style="148" customWidth="1"/>
    <col min="6928" max="6929" width="0" style="148" hidden="1" customWidth="1"/>
    <col min="6930" max="6930" width="17.28515625" style="148" customWidth="1"/>
    <col min="6931" max="6933" width="0" style="148" hidden="1" customWidth="1"/>
    <col min="6934" max="6934" width="14.140625" style="148" customWidth="1"/>
    <col min="6935" max="6935" width="13.7109375" style="148" bestFit="1" customWidth="1"/>
    <col min="6936" max="6936" width="18.85546875" style="148" customWidth="1"/>
    <col min="6937" max="7171" width="9.140625" style="148"/>
    <col min="7172" max="7172" width="6.42578125" style="148" customWidth="1"/>
    <col min="7173" max="7173" width="34.140625" style="148" customWidth="1"/>
    <col min="7174" max="7174" width="17.7109375" style="148" customWidth="1"/>
    <col min="7175" max="7175" width="14.42578125" style="148" customWidth="1"/>
    <col min="7176" max="7177" width="13.85546875" style="148" customWidth="1"/>
    <col min="7178" max="7178" width="12.42578125" style="148" customWidth="1"/>
    <col min="7179" max="7179" width="0" style="148" hidden="1" customWidth="1"/>
    <col min="7180" max="7180" width="12.42578125" style="148" customWidth="1"/>
    <col min="7181" max="7181" width="17.85546875" style="148" customWidth="1"/>
    <col min="7182" max="7182" width="18.28515625" style="148" customWidth="1"/>
    <col min="7183" max="7183" width="19.5703125" style="148" customWidth="1"/>
    <col min="7184" max="7185" width="0" style="148" hidden="1" customWidth="1"/>
    <col min="7186" max="7186" width="17.28515625" style="148" customWidth="1"/>
    <col min="7187" max="7189" width="0" style="148" hidden="1" customWidth="1"/>
    <col min="7190" max="7190" width="14.140625" style="148" customWidth="1"/>
    <col min="7191" max="7191" width="13.7109375" style="148" bestFit="1" customWidth="1"/>
    <col min="7192" max="7192" width="18.85546875" style="148" customWidth="1"/>
    <col min="7193" max="7427" width="9.140625" style="148"/>
    <col min="7428" max="7428" width="6.42578125" style="148" customWidth="1"/>
    <col min="7429" max="7429" width="34.140625" style="148" customWidth="1"/>
    <col min="7430" max="7430" width="17.7109375" style="148" customWidth="1"/>
    <col min="7431" max="7431" width="14.42578125" style="148" customWidth="1"/>
    <col min="7432" max="7433" width="13.85546875" style="148" customWidth="1"/>
    <col min="7434" max="7434" width="12.42578125" style="148" customWidth="1"/>
    <col min="7435" max="7435" width="0" style="148" hidden="1" customWidth="1"/>
    <col min="7436" max="7436" width="12.42578125" style="148" customWidth="1"/>
    <col min="7437" max="7437" width="17.85546875" style="148" customWidth="1"/>
    <col min="7438" max="7438" width="18.28515625" style="148" customWidth="1"/>
    <col min="7439" max="7439" width="19.5703125" style="148" customWidth="1"/>
    <col min="7440" max="7441" width="0" style="148" hidden="1" customWidth="1"/>
    <col min="7442" max="7442" width="17.28515625" style="148" customWidth="1"/>
    <col min="7443" max="7445" width="0" style="148" hidden="1" customWidth="1"/>
    <col min="7446" max="7446" width="14.140625" style="148" customWidth="1"/>
    <col min="7447" max="7447" width="13.7109375" style="148" bestFit="1" customWidth="1"/>
    <col min="7448" max="7448" width="18.85546875" style="148" customWidth="1"/>
    <col min="7449" max="7683" width="9.140625" style="148"/>
    <col min="7684" max="7684" width="6.42578125" style="148" customWidth="1"/>
    <col min="7685" max="7685" width="34.140625" style="148" customWidth="1"/>
    <col min="7686" max="7686" width="17.7109375" style="148" customWidth="1"/>
    <col min="7687" max="7687" width="14.42578125" style="148" customWidth="1"/>
    <col min="7688" max="7689" width="13.85546875" style="148" customWidth="1"/>
    <col min="7690" max="7690" width="12.42578125" style="148" customWidth="1"/>
    <col min="7691" max="7691" width="0" style="148" hidden="1" customWidth="1"/>
    <col min="7692" max="7692" width="12.42578125" style="148" customWidth="1"/>
    <col min="7693" max="7693" width="17.85546875" style="148" customWidth="1"/>
    <col min="7694" max="7694" width="18.28515625" style="148" customWidth="1"/>
    <col min="7695" max="7695" width="19.5703125" style="148" customWidth="1"/>
    <col min="7696" max="7697" width="0" style="148" hidden="1" customWidth="1"/>
    <col min="7698" max="7698" width="17.28515625" style="148" customWidth="1"/>
    <col min="7699" max="7701" width="0" style="148" hidden="1" customWidth="1"/>
    <col min="7702" max="7702" width="14.140625" style="148" customWidth="1"/>
    <col min="7703" max="7703" width="13.7109375" style="148" bestFit="1" customWidth="1"/>
    <col min="7704" max="7704" width="18.85546875" style="148" customWidth="1"/>
    <col min="7705" max="7939" width="9.140625" style="148"/>
    <col min="7940" max="7940" width="6.42578125" style="148" customWidth="1"/>
    <col min="7941" max="7941" width="34.140625" style="148" customWidth="1"/>
    <col min="7942" max="7942" width="17.7109375" style="148" customWidth="1"/>
    <col min="7943" max="7943" width="14.42578125" style="148" customWidth="1"/>
    <col min="7944" max="7945" width="13.85546875" style="148" customWidth="1"/>
    <col min="7946" max="7946" width="12.42578125" style="148" customWidth="1"/>
    <col min="7947" max="7947" width="0" style="148" hidden="1" customWidth="1"/>
    <col min="7948" max="7948" width="12.42578125" style="148" customWidth="1"/>
    <col min="7949" max="7949" width="17.85546875" style="148" customWidth="1"/>
    <col min="7950" max="7950" width="18.28515625" style="148" customWidth="1"/>
    <col min="7951" max="7951" width="19.5703125" style="148" customWidth="1"/>
    <col min="7952" max="7953" width="0" style="148" hidden="1" customWidth="1"/>
    <col min="7954" max="7954" width="17.28515625" style="148" customWidth="1"/>
    <col min="7955" max="7957" width="0" style="148" hidden="1" customWidth="1"/>
    <col min="7958" max="7958" width="14.140625" style="148" customWidth="1"/>
    <col min="7959" max="7959" width="13.7109375" style="148" bestFit="1" customWidth="1"/>
    <col min="7960" max="7960" width="18.85546875" style="148" customWidth="1"/>
    <col min="7961" max="8195" width="9.140625" style="148"/>
    <col min="8196" max="8196" width="6.42578125" style="148" customWidth="1"/>
    <col min="8197" max="8197" width="34.140625" style="148" customWidth="1"/>
    <col min="8198" max="8198" width="17.7109375" style="148" customWidth="1"/>
    <col min="8199" max="8199" width="14.42578125" style="148" customWidth="1"/>
    <col min="8200" max="8201" width="13.85546875" style="148" customWidth="1"/>
    <col min="8202" max="8202" width="12.42578125" style="148" customWidth="1"/>
    <col min="8203" max="8203" width="0" style="148" hidden="1" customWidth="1"/>
    <col min="8204" max="8204" width="12.42578125" style="148" customWidth="1"/>
    <col min="8205" max="8205" width="17.85546875" style="148" customWidth="1"/>
    <col min="8206" max="8206" width="18.28515625" style="148" customWidth="1"/>
    <col min="8207" max="8207" width="19.5703125" style="148" customWidth="1"/>
    <col min="8208" max="8209" width="0" style="148" hidden="1" customWidth="1"/>
    <col min="8210" max="8210" width="17.28515625" style="148" customWidth="1"/>
    <col min="8211" max="8213" width="0" style="148" hidden="1" customWidth="1"/>
    <col min="8214" max="8214" width="14.140625" style="148" customWidth="1"/>
    <col min="8215" max="8215" width="13.7109375" style="148" bestFit="1" customWidth="1"/>
    <col min="8216" max="8216" width="18.85546875" style="148" customWidth="1"/>
    <col min="8217" max="8451" width="9.140625" style="148"/>
    <col min="8452" max="8452" width="6.42578125" style="148" customWidth="1"/>
    <col min="8453" max="8453" width="34.140625" style="148" customWidth="1"/>
    <col min="8454" max="8454" width="17.7109375" style="148" customWidth="1"/>
    <col min="8455" max="8455" width="14.42578125" style="148" customWidth="1"/>
    <col min="8456" max="8457" width="13.85546875" style="148" customWidth="1"/>
    <col min="8458" max="8458" width="12.42578125" style="148" customWidth="1"/>
    <col min="8459" max="8459" width="0" style="148" hidden="1" customWidth="1"/>
    <col min="8460" max="8460" width="12.42578125" style="148" customWidth="1"/>
    <col min="8461" max="8461" width="17.85546875" style="148" customWidth="1"/>
    <col min="8462" max="8462" width="18.28515625" style="148" customWidth="1"/>
    <col min="8463" max="8463" width="19.5703125" style="148" customWidth="1"/>
    <col min="8464" max="8465" width="0" style="148" hidden="1" customWidth="1"/>
    <col min="8466" max="8466" width="17.28515625" style="148" customWidth="1"/>
    <col min="8467" max="8469" width="0" style="148" hidden="1" customWidth="1"/>
    <col min="8470" max="8470" width="14.140625" style="148" customWidth="1"/>
    <col min="8471" max="8471" width="13.7109375" style="148" bestFit="1" customWidth="1"/>
    <col min="8472" max="8472" width="18.85546875" style="148" customWidth="1"/>
    <col min="8473" max="8707" width="9.140625" style="148"/>
    <col min="8708" max="8708" width="6.42578125" style="148" customWidth="1"/>
    <col min="8709" max="8709" width="34.140625" style="148" customWidth="1"/>
    <col min="8710" max="8710" width="17.7109375" style="148" customWidth="1"/>
    <col min="8711" max="8711" width="14.42578125" style="148" customWidth="1"/>
    <col min="8712" max="8713" width="13.85546875" style="148" customWidth="1"/>
    <col min="8714" max="8714" width="12.42578125" style="148" customWidth="1"/>
    <col min="8715" max="8715" width="0" style="148" hidden="1" customWidth="1"/>
    <col min="8716" max="8716" width="12.42578125" style="148" customWidth="1"/>
    <col min="8717" max="8717" width="17.85546875" style="148" customWidth="1"/>
    <col min="8718" max="8718" width="18.28515625" style="148" customWidth="1"/>
    <col min="8719" max="8719" width="19.5703125" style="148" customWidth="1"/>
    <col min="8720" max="8721" width="0" style="148" hidden="1" customWidth="1"/>
    <col min="8722" max="8722" width="17.28515625" style="148" customWidth="1"/>
    <col min="8723" max="8725" width="0" style="148" hidden="1" customWidth="1"/>
    <col min="8726" max="8726" width="14.140625" style="148" customWidth="1"/>
    <col min="8727" max="8727" width="13.7109375" style="148" bestFit="1" customWidth="1"/>
    <col min="8728" max="8728" width="18.85546875" style="148" customWidth="1"/>
    <col min="8729" max="8963" width="9.140625" style="148"/>
    <col min="8964" max="8964" width="6.42578125" style="148" customWidth="1"/>
    <col min="8965" max="8965" width="34.140625" style="148" customWidth="1"/>
    <col min="8966" max="8966" width="17.7109375" style="148" customWidth="1"/>
    <col min="8967" max="8967" width="14.42578125" style="148" customWidth="1"/>
    <col min="8968" max="8969" width="13.85546875" style="148" customWidth="1"/>
    <col min="8970" max="8970" width="12.42578125" style="148" customWidth="1"/>
    <col min="8971" max="8971" width="0" style="148" hidden="1" customWidth="1"/>
    <col min="8972" max="8972" width="12.42578125" style="148" customWidth="1"/>
    <col min="8973" max="8973" width="17.85546875" style="148" customWidth="1"/>
    <col min="8974" max="8974" width="18.28515625" style="148" customWidth="1"/>
    <col min="8975" max="8975" width="19.5703125" style="148" customWidth="1"/>
    <col min="8976" max="8977" width="0" style="148" hidden="1" customWidth="1"/>
    <col min="8978" max="8978" width="17.28515625" style="148" customWidth="1"/>
    <col min="8979" max="8981" width="0" style="148" hidden="1" customWidth="1"/>
    <col min="8982" max="8982" width="14.140625" style="148" customWidth="1"/>
    <col min="8983" max="8983" width="13.7109375" style="148" bestFit="1" customWidth="1"/>
    <col min="8984" max="8984" width="18.85546875" style="148" customWidth="1"/>
    <col min="8985" max="9219" width="9.140625" style="148"/>
    <col min="9220" max="9220" width="6.42578125" style="148" customWidth="1"/>
    <col min="9221" max="9221" width="34.140625" style="148" customWidth="1"/>
    <col min="9222" max="9222" width="17.7109375" style="148" customWidth="1"/>
    <col min="9223" max="9223" width="14.42578125" style="148" customWidth="1"/>
    <col min="9224" max="9225" width="13.85546875" style="148" customWidth="1"/>
    <col min="9226" max="9226" width="12.42578125" style="148" customWidth="1"/>
    <col min="9227" max="9227" width="0" style="148" hidden="1" customWidth="1"/>
    <col min="9228" max="9228" width="12.42578125" style="148" customWidth="1"/>
    <col min="9229" max="9229" width="17.85546875" style="148" customWidth="1"/>
    <col min="9230" max="9230" width="18.28515625" style="148" customWidth="1"/>
    <col min="9231" max="9231" width="19.5703125" style="148" customWidth="1"/>
    <col min="9232" max="9233" width="0" style="148" hidden="1" customWidth="1"/>
    <col min="9234" max="9234" width="17.28515625" style="148" customWidth="1"/>
    <col min="9235" max="9237" width="0" style="148" hidden="1" customWidth="1"/>
    <col min="9238" max="9238" width="14.140625" style="148" customWidth="1"/>
    <col min="9239" max="9239" width="13.7109375" style="148" bestFit="1" customWidth="1"/>
    <col min="9240" max="9240" width="18.85546875" style="148" customWidth="1"/>
    <col min="9241" max="9475" width="9.140625" style="148"/>
    <col min="9476" max="9476" width="6.42578125" style="148" customWidth="1"/>
    <col min="9477" max="9477" width="34.140625" style="148" customWidth="1"/>
    <col min="9478" max="9478" width="17.7109375" style="148" customWidth="1"/>
    <col min="9479" max="9479" width="14.42578125" style="148" customWidth="1"/>
    <col min="9480" max="9481" width="13.85546875" style="148" customWidth="1"/>
    <col min="9482" max="9482" width="12.42578125" style="148" customWidth="1"/>
    <col min="9483" max="9483" width="0" style="148" hidden="1" customWidth="1"/>
    <col min="9484" max="9484" width="12.42578125" style="148" customWidth="1"/>
    <col min="9485" max="9485" width="17.85546875" style="148" customWidth="1"/>
    <col min="9486" max="9486" width="18.28515625" style="148" customWidth="1"/>
    <col min="9487" max="9487" width="19.5703125" style="148" customWidth="1"/>
    <col min="9488" max="9489" width="0" style="148" hidden="1" customWidth="1"/>
    <col min="9490" max="9490" width="17.28515625" style="148" customWidth="1"/>
    <col min="9491" max="9493" width="0" style="148" hidden="1" customWidth="1"/>
    <col min="9494" max="9494" width="14.140625" style="148" customWidth="1"/>
    <col min="9495" max="9495" width="13.7109375" style="148" bestFit="1" customWidth="1"/>
    <col min="9496" max="9496" width="18.85546875" style="148" customWidth="1"/>
    <col min="9497" max="9731" width="9.140625" style="148"/>
    <col min="9732" max="9732" width="6.42578125" style="148" customWidth="1"/>
    <col min="9733" max="9733" width="34.140625" style="148" customWidth="1"/>
    <col min="9734" max="9734" width="17.7109375" style="148" customWidth="1"/>
    <col min="9735" max="9735" width="14.42578125" style="148" customWidth="1"/>
    <col min="9736" max="9737" width="13.85546875" style="148" customWidth="1"/>
    <col min="9738" max="9738" width="12.42578125" style="148" customWidth="1"/>
    <col min="9739" max="9739" width="0" style="148" hidden="1" customWidth="1"/>
    <col min="9740" max="9740" width="12.42578125" style="148" customWidth="1"/>
    <col min="9741" max="9741" width="17.85546875" style="148" customWidth="1"/>
    <col min="9742" max="9742" width="18.28515625" style="148" customWidth="1"/>
    <col min="9743" max="9743" width="19.5703125" style="148" customWidth="1"/>
    <col min="9744" max="9745" width="0" style="148" hidden="1" customWidth="1"/>
    <col min="9746" max="9746" width="17.28515625" style="148" customWidth="1"/>
    <col min="9747" max="9749" width="0" style="148" hidden="1" customWidth="1"/>
    <col min="9750" max="9750" width="14.140625" style="148" customWidth="1"/>
    <col min="9751" max="9751" width="13.7109375" style="148" bestFit="1" customWidth="1"/>
    <col min="9752" max="9752" width="18.85546875" style="148" customWidth="1"/>
    <col min="9753" max="9987" width="9.140625" style="148"/>
    <col min="9988" max="9988" width="6.42578125" style="148" customWidth="1"/>
    <col min="9989" max="9989" width="34.140625" style="148" customWidth="1"/>
    <col min="9990" max="9990" width="17.7109375" style="148" customWidth="1"/>
    <col min="9991" max="9991" width="14.42578125" style="148" customWidth="1"/>
    <col min="9992" max="9993" width="13.85546875" style="148" customWidth="1"/>
    <col min="9994" max="9994" width="12.42578125" style="148" customWidth="1"/>
    <col min="9995" max="9995" width="0" style="148" hidden="1" customWidth="1"/>
    <col min="9996" max="9996" width="12.42578125" style="148" customWidth="1"/>
    <col min="9997" max="9997" width="17.85546875" style="148" customWidth="1"/>
    <col min="9998" max="9998" width="18.28515625" style="148" customWidth="1"/>
    <col min="9999" max="9999" width="19.5703125" style="148" customWidth="1"/>
    <col min="10000" max="10001" width="0" style="148" hidden="1" customWidth="1"/>
    <col min="10002" max="10002" width="17.28515625" style="148" customWidth="1"/>
    <col min="10003" max="10005" width="0" style="148" hidden="1" customWidth="1"/>
    <col min="10006" max="10006" width="14.140625" style="148" customWidth="1"/>
    <col min="10007" max="10007" width="13.7109375" style="148" bestFit="1" customWidth="1"/>
    <col min="10008" max="10008" width="18.85546875" style="148" customWidth="1"/>
    <col min="10009" max="10243" width="9.140625" style="148"/>
    <col min="10244" max="10244" width="6.42578125" style="148" customWidth="1"/>
    <col min="10245" max="10245" width="34.140625" style="148" customWidth="1"/>
    <col min="10246" max="10246" width="17.7109375" style="148" customWidth="1"/>
    <col min="10247" max="10247" width="14.42578125" style="148" customWidth="1"/>
    <col min="10248" max="10249" width="13.85546875" style="148" customWidth="1"/>
    <col min="10250" max="10250" width="12.42578125" style="148" customWidth="1"/>
    <col min="10251" max="10251" width="0" style="148" hidden="1" customWidth="1"/>
    <col min="10252" max="10252" width="12.42578125" style="148" customWidth="1"/>
    <col min="10253" max="10253" width="17.85546875" style="148" customWidth="1"/>
    <col min="10254" max="10254" width="18.28515625" style="148" customWidth="1"/>
    <col min="10255" max="10255" width="19.5703125" style="148" customWidth="1"/>
    <col min="10256" max="10257" width="0" style="148" hidden="1" customWidth="1"/>
    <col min="10258" max="10258" width="17.28515625" style="148" customWidth="1"/>
    <col min="10259" max="10261" width="0" style="148" hidden="1" customWidth="1"/>
    <col min="10262" max="10262" width="14.140625" style="148" customWidth="1"/>
    <col min="10263" max="10263" width="13.7109375" style="148" bestFit="1" customWidth="1"/>
    <col min="10264" max="10264" width="18.85546875" style="148" customWidth="1"/>
    <col min="10265" max="10499" width="9.140625" style="148"/>
    <col min="10500" max="10500" width="6.42578125" style="148" customWidth="1"/>
    <col min="10501" max="10501" width="34.140625" style="148" customWidth="1"/>
    <col min="10502" max="10502" width="17.7109375" style="148" customWidth="1"/>
    <col min="10503" max="10503" width="14.42578125" style="148" customWidth="1"/>
    <col min="10504" max="10505" width="13.85546875" style="148" customWidth="1"/>
    <col min="10506" max="10506" width="12.42578125" style="148" customWidth="1"/>
    <col min="10507" max="10507" width="0" style="148" hidden="1" customWidth="1"/>
    <col min="10508" max="10508" width="12.42578125" style="148" customWidth="1"/>
    <col min="10509" max="10509" width="17.85546875" style="148" customWidth="1"/>
    <col min="10510" max="10510" width="18.28515625" style="148" customWidth="1"/>
    <col min="10511" max="10511" width="19.5703125" style="148" customWidth="1"/>
    <col min="10512" max="10513" width="0" style="148" hidden="1" customWidth="1"/>
    <col min="10514" max="10514" width="17.28515625" style="148" customWidth="1"/>
    <col min="10515" max="10517" width="0" style="148" hidden="1" customWidth="1"/>
    <col min="10518" max="10518" width="14.140625" style="148" customWidth="1"/>
    <col min="10519" max="10519" width="13.7109375" style="148" bestFit="1" customWidth="1"/>
    <col min="10520" max="10520" width="18.85546875" style="148" customWidth="1"/>
    <col min="10521" max="10755" width="9.140625" style="148"/>
    <col min="10756" max="10756" width="6.42578125" style="148" customWidth="1"/>
    <col min="10757" max="10757" width="34.140625" style="148" customWidth="1"/>
    <col min="10758" max="10758" width="17.7109375" style="148" customWidth="1"/>
    <col min="10759" max="10759" width="14.42578125" style="148" customWidth="1"/>
    <col min="10760" max="10761" width="13.85546875" style="148" customWidth="1"/>
    <col min="10762" max="10762" width="12.42578125" style="148" customWidth="1"/>
    <col min="10763" max="10763" width="0" style="148" hidden="1" customWidth="1"/>
    <col min="10764" max="10764" width="12.42578125" style="148" customWidth="1"/>
    <col min="10765" max="10765" width="17.85546875" style="148" customWidth="1"/>
    <col min="10766" max="10766" width="18.28515625" style="148" customWidth="1"/>
    <col min="10767" max="10767" width="19.5703125" style="148" customWidth="1"/>
    <col min="10768" max="10769" width="0" style="148" hidden="1" customWidth="1"/>
    <col min="10770" max="10770" width="17.28515625" style="148" customWidth="1"/>
    <col min="10771" max="10773" width="0" style="148" hidden="1" customWidth="1"/>
    <col min="10774" max="10774" width="14.140625" style="148" customWidth="1"/>
    <col min="10775" max="10775" width="13.7109375" style="148" bestFit="1" customWidth="1"/>
    <col min="10776" max="10776" width="18.85546875" style="148" customWidth="1"/>
    <col min="10777" max="11011" width="9.140625" style="148"/>
    <col min="11012" max="11012" width="6.42578125" style="148" customWidth="1"/>
    <col min="11013" max="11013" width="34.140625" style="148" customWidth="1"/>
    <col min="11014" max="11014" width="17.7109375" style="148" customWidth="1"/>
    <col min="11015" max="11015" width="14.42578125" style="148" customWidth="1"/>
    <col min="11016" max="11017" width="13.85546875" style="148" customWidth="1"/>
    <col min="11018" max="11018" width="12.42578125" style="148" customWidth="1"/>
    <col min="11019" max="11019" width="0" style="148" hidden="1" customWidth="1"/>
    <col min="11020" max="11020" width="12.42578125" style="148" customWidth="1"/>
    <col min="11021" max="11021" width="17.85546875" style="148" customWidth="1"/>
    <col min="11022" max="11022" width="18.28515625" style="148" customWidth="1"/>
    <col min="11023" max="11023" width="19.5703125" style="148" customWidth="1"/>
    <col min="11024" max="11025" width="0" style="148" hidden="1" customWidth="1"/>
    <col min="11026" max="11026" width="17.28515625" style="148" customWidth="1"/>
    <col min="11027" max="11029" width="0" style="148" hidden="1" customWidth="1"/>
    <col min="11030" max="11030" width="14.140625" style="148" customWidth="1"/>
    <col min="11031" max="11031" width="13.7109375" style="148" bestFit="1" customWidth="1"/>
    <col min="11032" max="11032" width="18.85546875" style="148" customWidth="1"/>
    <col min="11033" max="11267" width="9.140625" style="148"/>
    <col min="11268" max="11268" width="6.42578125" style="148" customWidth="1"/>
    <col min="11269" max="11269" width="34.140625" style="148" customWidth="1"/>
    <col min="11270" max="11270" width="17.7109375" style="148" customWidth="1"/>
    <col min="11271" max="11271" width="14.42578125" style="148" customWidth="1"/>
    <col min="11272" max="11273" width="13.85546875" style="148" customWidth="1"/>
    <col min="11274" max="11274" width="12.42578125" style="148" customWidth="1"/>
    <col min="11275" max="11275" width="0" style="148" hidden="1" customWidth="1"/>
    <col min="11276" max="11276" width="12.42578125" style="148" customWidth="1"/>
    <col min="11277" max="11277" width="17.85546875" style="148" customWidth="1"/>
    <col min="11278" max="11278" width="18.28515625" style="148" customWidth="1"/>
    <col min="11279" max="11279" width="19.5703125" style="148" customWidth="1"/>
    <col min="11280" max="11281" width="0" style="148" hidden="1" customWidth="1"/>
    <col min="11282" max="11282" width="17.28515625" style="148" customWidth="1"/>
    <col min="11283" max="11285" width="0" style="148" hidden="1" customWidth="1"/>
    <col min="11286" max="11286" width="14.140625" style="148" customWidth="1"/>
    <col min="11287" max="11287" width="13.7109375" style="148" bestFit="1" customWidth="1"/>
    <col min="11288" max="11288" width="18.85546875" style="148" customWidth="1"/>
    <col min="11289" max="11523" width="9.140625" style="148"/>
    <col min="11524" max="11524" width="6.42578125" style="148" customWidth="1"/>
    <col min="11525" max="11525" width="34.140625" style="148" customWidth="1"/>
    <col min="11526" max="11526" width="17.7109375" style="148" customWidth="1"/>
    <col min="11527" max="11527" width="14.42578125" style="148" customWidth="1"/>
    <col min="11528" max="11529" width="13.85546875" style="148" customWidth="1"/>
    <col min="11530" max="11530" width="12.42578125" style="148" customWidth="1"/>
    <col min="11531" max="11531" width="0" style="148" hidden="1" customWidth="1"/>
    <col min="11532" max="11532" width="12.42578125" style="148" customWidth="1"/>
    <col min="11533" max="11533" width="17.85546875" style="148" customWidth="1"/>
    <col min="11534" max="11534" width="18.28515625" style="148" customWidth="1"/>
    <col min="11535" max="11535" width="19.5703125" style="148" customWidth="1"/>
    <col min="11536" max="11537" width="0" style="148" hidden="1" customWidth="1"/>
    <col min="11538" max="11538" width="17.28515625" style="148" customWidth="1"/>
    <col min="11539" max="11541" width="0" style="148" hidden="1" customWidth="1"/>
    <col min="11542" max="11542" width="14.140625" style="148" customWidth="1"/>
    <col min="11543" max="11543" width="13.7109375" style="148" bestFit="1" customWidth="1"/>
    <col min="11544" max="11544" width="18.85546875" style="148" customWidth="1"/>
    <col min="11545" max="11779" width="9.140625" style="148"/>
    <col min="11780" max="11780" width="6.42578125" style="148" customWidth="1"/>
    <col min="11781" max="11781" width="34.140625" style="148" customWidth="1"/>
    <col min="11782" max="11782" width="17.7109375" style="148" customWidth="1"/>
    <col min="11783" max="11783" width="14.42578125" style="148" customWidth="1"/>
    <col min="11784" max="11785" width="13.85546875" style="148" customWidth="1"/>
    <col min="11786" max="11786" width="12.42578125" style="148" customWidth="1"/>
    <col min="11787" max="11787" width="0" style="148" hidden="1" customWidth="1"/>
    <col min="11788" max="11788" width="12.42578125" style="148" customWidth="1"/>
    <col min="11789" max="11789" width="17.85546875" style="148" customWidth="1"/>
    <col min="11790" max="11790" width="18.28515625" style="148" customWidth="1"/>
    <col min="11791" max="11791" width="19.5703125" style="148" customWidth="1"/>
    <col min="11792" max="11793" width="0" style="148" hidden="1" customWidth="1"/>
    <col min="11794" max="11794" width="17.28515625" style="148" customWidth="1"/>
    <col min="11795" max="11797" width="0" style="148" hidden="1" customWidth="1"/>
    <col min="11798" max="11798" width="14.140625" style="148" customWidth="1"/>
    <col min="11799" max="11799" width="13.7109375" style="148" bestFit="1" customWidth="1"/>
    <col min="11800" max="11800" width="18.85546875" style="148" customWidth="1"/>
    <col min="11801" max="12035" width="9.140625" style="148"/>
    <col min="12036" max="12036" width="6.42578125" style="148" customWidth="1"/>
    <col min="12037" max="12037" width="34.140625" style="148" customWidth="1"/>
    <col min="12038" max="12038" width="17.7109375" style="148" customWidth="1"/>
    <col min="12039" max="12039" width="14.42578125" style="148" customWidth="1"/>
    <col min="12040" max="12041" width="13.85546875" style="148" customWidth="1"/>
    <col min="12042" max="12042" width="12.42578125" style="148" customWidth="1"/>
    <col min="12043" max="12043" width="0" style="148" hidden="1" customWidth="1"/>
    <col min="12044" max="12044" width="12.42578125" style="148" customWidth="1"/>
    <col min="12045" max="12045" width="17.85546875" style="148" customWidth="1"/>
    <col min="12046" max="12046" width="18.28515625" style="148" customWidth="1"/>
    <col min="12047" max="12047" width="19.5703125" style="148" customWidth="1"/>
    <col min="12048" max="12049" width="0" style="148" hidden="1" customWidth="1"/>
    <col min="12050" max="12050" width="17.28515625" style="148" customWidth="1"/>
    <col min="12051" max="12053" width="0" style="148" hidden="1" customWidth="1"/>
    <col min="12054" max="12054" width="14.140625" style="148" customWidth="1"/>
    <col min="12055" max="12055" width="13.7109375" style="148" bestFit="1" customWidth="1"/>
    <col min="12056" max="12056" width="18.85546875" style="148" customWidth="1"/>
    <col min="12057" max="12291" width="9.140625" style="148"/>
    <col min="12292" max="12292" width="6.42578125" style="148" customWidth="1"/>
    <col min="12293" max="12293" width="34.140625" style="148" customWidth="1"/>
    <col min="12294" max="12294" width="17.7109375" style="148" customWidth="1"/>
    <col min="12295" max="12295" width="14.42578125" style="148" customWidth="1"/>
    <col min="12296" max="12297" width="13.85546875" style="148" customWidth="1"/>
    <col min="12298" max="12298" width="12.42578125" style="148" customWidth="1"/>
    <col min="12299" max="12299" width="0" style="148" hidden="1" customWidth="1"/>
    <col min="12300" max="12300" width="12.42578125" style="148" customWidth="1"/>
    <col min="12301" max="12301" width="17.85546875" style="148" customWidth="1"/>
    <col min="12302" max="12302" width="18.28515625" style="148" customWidth="1"/>
    <col min="12303" max="12303" width="19.5703125" style="148" customWidth="1"/>
    <col min="12304" max="12305" width="0" style="148" hidden="1" customWidth="1"/>
    <col min="12306" max="12306" width="17.28515625" style="148" customWidth="1"/>
    <col min="12307" max="12309" width="0" style="148" hidden="1" customWidth="1"/>
    <col min="12310" max="12310" width="14.140625" style="148" customWidth="1"/>
    <col min="12311" max="12311" width="13.7109375" style="148" bestFit="1" customWidth="1"/>
    <col min="12312" max="12312" width="18.85546875" style="148" customWidth="1"/>
    <col min="12313" max="12547" width="9.140625" style="148"/>
    <col min="12548" max="12548" width="6.42578125" style="148" customWidth="1"/>
    <col min="12549" max="12549" width="34.140625" style="148" customWidth="1"/>
    <col min="12550" max="12550" width="17.7109375" style="148" customWidth="1"/>
    <col min="12551" max="12551" width="14.42578125" style="148" customWidth="1"/>
    <col min="12552" max="12553" width="13.85546875" style="148" customWidth="1"/>
    <col min="12554" max="12554" width="12.42578125" style="148" customWidth="1"/>
    <col min="12555" max="12555" width="0" style="148" hidden="1" customWidth="1"/>
    <col min="12556" max="12556" width="12.42578125" style="148" customWidth="1"/>
    <col min="12557" max="12557" width="17.85546875" style="148" customWidth="1"/>
    <col min="12558" max="12558" width="18.28515625" style="148" customWidth="1"/>
    <col min="12559" max="12559" width="19.5703125" style="148" customWidth="1"/>
    <col min="12560" max="12561" width="0" style="148" hidden="1" customWidth="1"/>
    <col min="12562" max="12562" width="17.28515625" style="148" customWidth="1"/>
    <col min="12563" max="12565" width="0" style="148" hidden="1" customWidth="1"/>
    <col min="12566" max="12566" width="14.140625" style="148" customWidth="1"/>
    <col min="12567" max="12567" width="13.7109375" style="148" bestFit="1" customWidth="1"/>
    <col min="12568" max="12568" width="18.85546875" style="148" customWidth="1"/>
    <col min="12569" max="12803" width="9.140625" style="148"/>
    <col min="12804" max="12804" width="6.42578125" style="148" customWidth="1"/>
    <col min="12805" max="12805" width="34.140625" style="148" customWidth="1"/>
    <col min="12806" max="12806" width="17.7109375" style="148" customWidth="1"/>
    <col min="12807" max="12807" width="14.42578125" style="148" customWidth="1"/>
    <col min="12808" max="12809" width="13.85546875" style="148" customWidth="1"/>
    <col min="12810" max="12810" width="12.42578125" style="148" customWidth="1"/>
    <col min="12811" max="12811" width="0" style="148" hidden="1" customWidth="1"/>
    <col min="12812" max="12812" width="12.42578125" style="148" customWidth="1"/>
    <col min="12813" max="12813" width="17.85546875" style="148" customWidth="1"/>
    <col min="12814" max="12814" width="18.28515625" style="148" customWidth="1"/>
    <col min="12815" max="12815" width="19.5703125" style="148" customWidth="1"/>
    <col min="12816" max="12817" width="0" style="148" hidden="1" customWidth="1"/>
    <col min="12818" max="12818" width="17.28515625" style="148" customWidth="1"/>
    <col min="12819" max="12821" width="0" style="148" hidden="1" customWidth="1"/>
    <col min="12822" max="12822" width="14.140625" style="148" customWidth="1"/>
    <col min="12823" max="12823" width="13.7109375" style="148" bestFit="1" customWidth="1"/>
    <col min="12824" max="12824" width="18.85546875" style="148" customWidth="1"/>
    <col min="12825" max="13059" width="9.140625" style="148"/>
    <col min="13060" max="13060" width="6.42578125" style="148" customWidth="1"/>
    <col min="13061" max="13061" width="34.140625" style="148" customWidth="1"/>
    <col min="13062" max="13062" width="17.7109375" style="148" customWidth="1"/>
    <col min="13063" max="13063" width="14.42578125" style="148" customWidth="1"/>
    <col min="13064" max="13065" width="13.85546875" style="148" customWidth="1"/>
    <col min="13066" max="13066" width="12.42578125" style="148" customWidth="1"/>
    <col min="13067" max="13067" width="0" style="148" hidden="1" customWidth="1"/>
    <col min="13068" max="13068" width="12.42578125" style="148" customWidth="1"/>
    <col min="13069" max="13069" width="17.85546875" style="148" customWidth="1"/>
    <col min="13070" max="13070" width="18.28515625" style="148" customWidth="1"/>
    <col min="13071" max="13071" width="19.5703125" style="148" customWidth="1"/>
    <col min="13072" max="13073" width="0" style="148" hidden="1" customWidth="1"/>
    <col min="13074" max="13074" width="17.28515625" style="148" customWidth="1"/>
    <col min="13075" max="13077" width="0" style="148" hidden="1" customWidth="1"/>
    <col min="13078" max="13078" width="14.140625" style="148" customWidth="1"/>
    <col min="13079" max="13079" width="13.7109375" style="148" bestFit="1" customWidth="1"/>
    <col min="13080" max="13080" width="18.85546875" style="148" customWidth="1"/>
    <col min="13081" max="13315" width="9.140625" style="148"/>
    <col min="13316" max="13316" width="6.42578125" style="148" customWidth="1"/>
    <col min="13317" max="13317" width="34.140625" style="148" customWidth="1"/>
    <col min="13318" max="13318" width="17.7109375" style="148" customWidth="1"/>
    <col min="13319" max="13319" width="14.42578125" style="148" customWidth="1"/>
    <col min="13320" max="13321" width="13.85546875" style="148" customWidth="1"/>
    <col min="13322" max="13322" width="12.42578125" style="148" customWidth="1"/>
    <col min="13323" max="13323" width="0" style="148" hidden="1" customWidth="1"/>
    <col min="13324" max="13324" width="12.42578125" style="148" customWidth="1"/>
    <col min="13325" max="13325" width="17.85546875" style="148" customWidth="1"/>
    <col min="13326" max="13326" width="18.28515625" style="148" customWidth="1"/>
    <col min="13327" max="13327" width="19.5703125" style="148" customWidth="1"/>
    <col min="13328" max="13329" width="0" style="148" hidden="1" customWidth="1"/>
    <col min="13330" max="13330" width="17.28515625" style="148" customWidth="1"/>
    <col min="13331" max="13333" width="0" style="148" hidden="1" customWidth="1"/>
    <col min="13334" max="13334" width="14.140625" style="148" customWidth="1"/>
    <col min="13335" max="13335" width="13.7109375" style="148" bestFit="1" customWidth="1"/>
    <col min="13336" max="13336" width="18.85546875" style="148" customWidth="1"/>
    <col min="13337" max="13571" width="9.140625" style="148"/>
    <col min="13572" max="13572" width="6.42578125" style="148" customWidth="1"/>
    <col min="13573" max="13573" width="34.140625" style="148" customWidth="1"/>
    <col min="13574" max="13574" width="17.7109375" style="148" customWidth="1"/>
    <col min="13575" max="13575" width="14.42578125" style="148" customWidth="1"/>
    <col min="13576" max="13577" width="13.85546875" style="148" customWidth="1"/>
    <col min="13578" max="13578" width="12.42578125" style="148" customWidth="1"/>
    <col min="13579" max="13579" width="0" style="148" hidden="1" customWidth="1"/>
    <col min="13580" max="13580" width="12.42578125" style="148" customWidth="1"/>
    <col min="13581" max="13581" width="17.85546875" style="148" customWidth="1"/>
    <col min="13582" max="13582" width="18.28515625" style="148" customWidth="1"/>
    <col min="13583" max="13583" width="19.5703125" style="148" customWidth="1"/>
    <col min="13584" max="13585" width="0" style="148" hidden="1" customWidth="1"/>
    <col min="13586" max="13586" width="17.28515625" style="148" customWidth="1"/>
    <col min="13587" max="13589" width="0" style="148" hidden="1" customWidth="1"/>
    <col min="13590" max="13590" width="14.140625" style="148" customWidth="1"/>
    <col min="13591" max="13591" width="13.7109375" style="148" bestFit="1" customWidth="1"/>
    <col min="13592" max="13592" width="18.85546875" style="148" customWidth="1"/>
    <col min="13593" max="13827" width="9.140625" style="148"/>
    <col min="13828" max="13828" width="6.42578125" style="148" customWidth="1"/>
    <col min="13829" max="13829" width="34.140625" style="148" customWidth="1"/>
    <col min="13830" max="13830" width="17.7109375" style="148" customWidth="1"/>
    <col min="13831" max="13831" width="14.42578125" style="148" customWidth="1"/>
    <col min="13832" max="13833" width="13.85546875" style="148" customWidth="1"/>
    <col min="13834" max="13834" width="12.42578125" style="148" customWidth="1"/>
    <col min="13835" max="13835" width="0" style="148" hidden="1" customWidth="1"/>
    <col min="13836" max="13836" width="12.42578125" style="148" customWidth="1"/>
    <col min="13837" max="13837" width="17.85546875" style="148" customWidth="1"/>
    <col min="13838" max="13838" width="18.28515625" style="148" customWidth="1"/>
    <col min="13839" max="13839" width="19.5703125" style="148" customWidth="1"/>
    <col min="13840" max="13841" width="0" style="148" hidden="1" customWidth="1"/>
    <col min="13842" max="13842" width="17.28515625" style="148" customWidth="1"/>
    <col min="13843" max="13845" width="0" style="148" hidden="1" customWidth="1"/>
    <col min="13846" max="13846" width="14.140625" style="148" customWidth="1"/>
    <col min="13847" max="13847" width="13.7109375" style="148" bestFit="1" customWidth="1"/>
    <col min="13848" max="13848" width="18.85546875" style="148" customWidth="1"/>
    <col min="13849" max="14083" width="9.140625" style="148"/>
    <col min="14084" max="14084" width="6.42578125" style="148" customWidth="1"/>
    <col min="14085" max="14085" width="34.140625" style="148" customWidth="1"/>
    <col min="14086" max="14086" width="17.7109375" style="148" customWidth="1"/>
    <col min="14087" max="14087" width="14.42578125" style="148" customWidth="1"/>
    <col min="14088" max="14089" width="13.85546875" style="148" customWidth="1"/>
    <col min="14090" max="14090" width="12.42578125" style="148" customWidth="1"/>
    <col min="14091" max="14091" width="0" style="148" hidden="1" customWidth="1"/>
    <col min="14092" max="14092" width="12.42578125" style="148" customWidth="1"/>
    <col min="14093" max="14093" width="17.85546875" style="148" customWidth="1"/>
    <col min="14094" max="14094" width="18.28515625" style="148" customWidth="1"/>
    <col min="14095" max="14095" width="19.5703125" style="148" customWidth="1"/>
    <col min="14096" max="14097" width="0" style="148" hidden="1" customWidth="1"/>
    <col min="14098" max="14098" width="17.28515625" style="148" customWidth="1"/>
    <col min="14099" max="14101" width="0" style="148" hidden="1" customWidth="1"/>
    <col min="14102" max="14102" width="14.140625" style="148" customWidth="1"/>
    <col min="14103" max="14103" width="13.7109375" style="148" bestFit="1" customWidth="1"/>
    <col min="14104" max="14104" width="18.85546875" style="148" customWidth="1"/>
    <col min="14105" max="14339" width="9.140625" style="148"/>
    <col min="14340" max="14340" width="6.42578125" style="148" customWidth="1"/>
    <col min="14341" max="14341" width="34.140625" style="148" customWidth="1"/>
    <col min="14342" max="14342" width="17.7109375" style="148" customWidth="1"/>
    <col min="14343" max="14343" width="14.42578125" style="148" customWidth="1"/>
    <col min="14344" max="14345" width="13.85546875" style="148" customWidth="1"/>
    <col min="14346" max="14346" width="12.42578125" style="148" customWidth="1"/>
    <col min="14347" max="14347" width="0" style="148" hidden="1" customWidth="1"/>
    <col min="14348" max="14348" width="12.42578125" style="148" customWidth="1"/>
    <col min="14349" max="14349" width="17.85546875" style="148" customWidth="1"/>
    <col min="14350" max="14350" width="18.28515625" style="148" customWidth="1"/>
    <col min="14351" max="14351" width="19.5703125" style="148" customWidth="1"/>
    <col min="14352" max="14353" width="0" style="148" hidden="1" customWidth="1"/>
    <col min="14354" max="14354" width="17.28515625" style="148" customWidth="1"/>
    <col min="14355" max="14357" width="0" style="148" hidden="1" customWidth="1"/>
    <col min="14358" max="14358" width="14.140625" style="148" customWidth="1"/>
    <col min="14359" max="14359" width="13.7109375" style="148" bestFit="1" customWidth="1"/>
    <col min="14360" max="14360" width="18.85546875" style="148" customWidth="1"/>
    <col min="14361" max="14595" width="9.140625" style="148"/>
    <col min="14596" max="14596" width="6.42578125" style="148" customWidth="1"/>
    <col min="14597" max="14597" width="34.140625" style="148" customWidth="1"/>
    <col min="14598" max="14598" width="17.7109375" style="148" customWidth="1"/>
    <col min="14599" max="14599" width="14.42578125" style="148" customWidth="1"/>
    <col min="14600" max="14601" width="13.85546875" style="148" customWidth="1"/>
    <col min="14602" max="14602" width="12.42578125" style="148" customWidth="1"/>
    <col min="14603" max="14603" width="0" style="148" hidden="1" customWidth="1"/>
    <col min="14604" max="14604" width="12.42578125" style="148" customWidth="1"/>
    <col min="14605" max="14605" width="17.85546875" style="148" customWidth="1"/>
    <col min="14606" max="14606" width="18.28515625" style="148" customWidth="1"/>
    <col min="14607" max="14607" width="19.5703125" style="148" customWidth="1"/>
    <col min="14608" max="14609" width="0" style="148" hidden="1" customWidth="1"/>
    <col min="14610" max="14610" width="17.28515625" style="148" customWidth="1"/>
    <col min="14611" max="14613" width="0" style="148" hidden="1" customWidth="1"/>
    <col min="14614" max="14614" width="14.140625" style="148" customWidth="1"/>
    <col min="14615" max="14615" width="13.7109375" style="148" bestFit="1" customWidth="1"/>
    <col min="14616" max="14616" width="18.85546875" style="148" customWidth="1"/>
    <col min="14617" max="14851" width="9.140625" style="148"/>
    <col min="14852" max="14852" width="6.42578125" style="148" customWidth="1"/>
    <col min="14853" max="14853" width="34.140625" style="148" customWidth="1"/>
    <col min="14854" max="14854" width="17.7109375" style="148" customWidth="1"/>
    <col min="14855" max="14855" width="14.42578125" style="148" customWidth="1"/>
    <col min="14856" max="14857" width="13.85546875" style="148" customWidth="1"/>
    <col min="14858" max="14858" width="12.42578125" style="148" customWidth="1"/>
    <col min="14859" max="14859" width="0" style="148" hidden="1" customWidth="1"/>
    <col min="14860" max="14860" width="12.42578125" style="148" customWidth="1"/>
    <col min="14861" max="14861" width="17.85546875" style="148" customWidth="1"/>
    <col min="14862" max="14862" width="18.28515625" style="148" customWidth="1"/>
    <col min="14863" max="14863" width="19.5703125" style="148" customWidth="1"/>
    <col min="14864" max="14865" width="0" style="148" hidden="1" customWidth="1"/>
    <col min="14866" max="14866" width="17.28515625" style="148" customWidth="1"/>
    <col min="14867" max="14869" width="0" style="148" hidden="1" customWidth="1"/>
    <col min="14870" max="14870" width="14.140625" style="148" customWidth="1"/>
    <col min="14871" max="14871" width="13.7109375" style="148" bestFit="1" customWidth="1"/>
    <col min="14872" max="14872" width="18.85546875" style="148" customWidth="1"/>
    <col min="14873" max="15107" width="9.140625" style="148"/>
    <col min="15108" max="15108" width="6.42578125" style="148" customWidth="1"/>
    <col min="15109" max="15109" width="34.140625" style="148" customWidth="1"/>
    <col min="15110" max="15110" width="17.7109375" style="148" customWidth="1"/>
    <col min="15111" max="15111" width="14.42578125" style="148" customWidth="1"/>
    <col min="15112" max="15113" width="13.85546875" style="148" customWidth="1"/>
    <col min="15114" max="15114" width="12.42578125" style="148" customWidth="1"/>
    <col min="15115" max="15115" width="0" style="148" hidden="1" customWidth="1"/>
    <col min="15116" max="15116" width="12.42578125" style="148" customWidth="1"/>
    <col min="15117" max="15117" width="17.85546875" style="148" customWidth="1"/>
    <col min="15118" max="15118" width="18.28515625" style="148" customWidth="1"/>
    <col min="15119" max="15119" width="19.5703125" style="148" customWidth="1"/>
    <col min="15120" max="15121" width="0" style="148" hidden="1" customWidth="1"/>
    <col min="15122" max="15122" width="17.28515625" style="148" customWidth="1"/>
    <col min="15123" max="15125" width="0" style="148" hidden="1" customWidth="1"/>
    <col min="15126" max="15126" width="14.140625" style="148" customWidth="1"/>
    <col min="15127" max="15127" width="13.7109375" style="148" bestFit="1" customWidth="1"/>
    <col min="15128" max="15128" width="18.85546875" style="148" customWidth="1"/>
    <col min="15129" max="15363" width="9.140625" style="148"/>
    <col min="15364" max="15364" width="6.42578125" style="148" customWidth="1"/>
    <col min="15365" max="15365" width="34.140625" style="148" customWidth="1"/>
    <col min="15366" max="15366" width="17.7109375" style="148" customWidth="1"/>
    <col min="15367" max="15367" width="14.42578125" style="148" customWidth="1"/>
    <col min="15368" max="15369" width="13.85546875" style="148" customWidth="1"/>
    <col min="15370" max="15370" width="12.42578125" style="148" customWidth="1"/>
    <col min="15371" max="15371" width="0" style="148" hidden="1" customWidth="1"/>
    <col min="15372" max="15372" width="12.42578125" style="148" customWidth="1"/>
    <col min="15373" max="15373" width="17.85546875" style="148" customWidth="1"/>
    <col min="15374" max="15374" width="18.28515625" style="148" customWidth="1"/>
    <col min="15375" max="15375" width="19.5703125" style="148" customWidth="1"/>
    <col min="15376" max="15377" width="0" style="148" hidden="1" customWidth="1"/>
    <col min="15378" max="15378" width="17.28515625" style="148" customWidth="1"/>
    <col min="15379" max="15381" width="0" style="148" hidden="1" customWidth="1"/>
    <col min="15382" max="15382" width="14.140625" style="148" customWidth="1"/>
    <col min="15383" max="15383" width="13.7109375" style="148" bestFit="1" customWidth="1"/>
    <col min="15384" max="15384" width="18.85546875" style="148" customWidth="1"/>
    <col min="15385" max="15619" width="9.140625" style="148"/>
    <col min="15620" max="15620" width="6.42578125" style="148" customWidth="1"/>
    <col min="15621" max="15621" width="34.140625" style="148" customWidth="1"/>
    <col min="15622" max="15622" width="17.7109375" style="148" customWidth="1"/>
    <col min="15623" max="15623" width="14.42578125" style="148" customWidth="1"/>
    <col min="15624" max="15625" width="13.85546875" style="148" customWidth="1"/>
    <col min="15626" max="15626" width="12.42578125" style="148" customWidth="1"/>
    <col min="15627" max="15627" width="0" style="148" hidden="1" customWidth="1"/>
    <col min="15628" max="15628" width="12.42578125" style="148" customWidth="1"/>
    <col min="15629" max="15629" width="17.85546875" style="148" customWidth="1"/>
    <col min="15630" max="15630" width="18.28515625" style="148" customWidth="1"/>
    <col min="15631" max="15631" width="19.5703125" style="148" customWidth="1"/>
    <col min="15632" max="15633" width="0" style="148" hidden="1" customWidth="1"/>
    <col min="15634" max="15634" width="17.28515625" style="148" customWidth="1"/>
    <col min="15635" max="15637" width="0" style="148" hidden="1" customWidth="1"/>
    <col min="15638" max="15638" width="14.140625" style="148" customWidth="1"/>
    <col min="15639" max="15639" width="13.7109375" style="148" bestFit="1" customWidth="1"/>
    <col min="15640" max="15640" width="18.85546875" style="148" customWidth="1"/>
    <col min="15641" max="15875" width="9.140625" style="148"/>
    <col min="15876" max="15876" width="6.42578125" style="148" customWidth="1"/>
    <col min="15877" max="15877" width="34.140625" style="148" customWidth="1"/>
    <col min="15878" max="15878" width="17.7109375" style="148" customWidth="1"/>
    <col min="15879" max="15879" width="14.42578125" style="148" customWidth="1"/>
    <col min="15880" max="15881" width="13.85546875" style="148" customWidth="1"/>
    <col min="15882" max="15882" width="12.42578125" style="148" customWidth="1"/>
    <col min="15883" max="15883" width="0" style="148" hidden="1" customWidth="1"/>
    <col min="15884" max="15884" width="12.42578125" style="148" customWidth="1"/>
    <col min="15885" max="15885" width="17.85546875" style="148" customWidth="1"/>
    <col min="15886" max="15886" width="18.28515625" style="148" customWidth="1"/>
    <col min="15887" max="15887" width="19.5703125" style="148" customWidth="1"/>
    <col min="15888" max="15889" width="0" style="148" hidden="1" customWidth="1"/>
    <col min="15890" max="15890" width="17.28515625" style="148" customWidth="1"/>
    <col min="15891" max="15893" width="0" style="148" hidden="1" customWidth="1"/>
    <col min="15894" max="15894" width="14.140625" style="148" customWidth="1"/>
    <col min="15895" max="15895" width="13.7109375" style="148" bestFit="1" customWidth="1"/>
    <col min="15896" max="15896" width="18.85546875" style="148" customWidth="1"/>
    <col min="15897" max="16131" width="9.140625" style="148"/>
    <col min="16132" max="16132" width="6.42578125" style="148" customWidth="1"/>
    <col min="16133" max="16133" width="34.140625" style="148" customWidth="1"/>
    <col min="16134" max="16134" width="17.7109375" style="148" customWidth="1"/>
    <col min="16135" max="16135" width="14.42578125" style="148" customWidth="1"/>
    <col min="16136" max="16137" width="13.85546875" style="148" customWidth="1"/>
    <col min="16138" max="16138" width="12.42578125" style="148" customWidth="1"/>
    <col min="16139" max="16139" width="0" style="148" hidden="1" customWidth="1"/>
    <col min="16140" max="16140" width="12.42578125" style="148" customWidth="1"/>
    <col min="16141" max="16141" width="17.85546875" style="148" customWidth="1"/>
    <col min="16142" max="16142" width="18.28515625" style="148" customWidth="1"/>
    <col min="16143" max="16143" width="19.5703125" style="148" customWidth="1"/>
    <col min="16144" max="16145" width="0" style="148" hidden="1" customWidth="1"/>
    <col min="16146" max="16146" width="17.28515625" style="148" customWidth="1"/>
    <col min="16147" max="16149" width="0" style="148" hidden="1" customWidth="1"/>
    <col min="16150" max="16150" width="14.140625" style="148" customWidth="1"/>
    <col min="16151" max="16151" width="13.7109375" style="148" bestFit="1" customWidth="1"/>
    <col min="16152" max="16152" width="18.85546875" style="148" customWidth="1"/>
    <col min="16153" max="16384" width="9.140625" style="148"/>
  </cols>
  <sheetData>
    <row r="1" spans="1:22" x14ac:dyDescent="0.25">
      <c r="V1" s="154"/>
    </row>
    <row r="2" spans="1:22" ht="48" customHeight="1" x14ac:dyDescent="0.25">
      <c r="A2" s="375" t="s">
        <v>1249</v>
      </c>
      <c r="B2" s="376"/>
      <c r="C2" s="376"/>
      <c r="D2" s="376"/>
      <c r="E2" s="376"/>
      <c r="F2" s="376"/>
      <c r="G2" s="376"/>
      <c r="H2" s="376"/>
      <c r="I2" s="376"/>
      <c r="J2" s="376"/>
      <c r="K2" s="376"/>
      <c r="L2" s="376"/>
      <c r="M2" s="376"/>
      <c r="N2" s="376"/>
      <c r="O2" s="376"/>
      <c r="P2" s="376"/>
      <c r="Q2" s="376"/>
      <c r="R2" s="376"/>
      <c r="S2" s="376"/>
      <c r="T2" s="376"/>
      <c r="U2" s="376"/>
      <c r="V2" s="376"/>
    </row>
    <row r="3" spans="1:22" ht="18.75" hidden="1" x14ac:dyDescent="0.3">
      <c r="A3" s="407" t="s">
        <v>1005</v>
      </c>
      <c r="B3" s="407"/>
      <c r="C3" s="407"/>
      <c r="D3" s="407"/>
      <c r="E3" s="407"/>
      <c r="F3" s="407"/>
      <c r="G3" s="407"/>
      <c r="H3" s="407"/>
      <c r="I3" s="407"/>
      <c r="J3" s="407"/>
      <c r="K3" s="407"/>
      <c r="L3" s="407"/>
      <c r="M3" s="407"/>
      <c r="N3" s="407"/>
      <c r="O3" s="407"/>
      <c r="P3" s="407"/>
      <c r="Q3" s="407"/>
      <c r="R3" s="407"/>
      <c r="S3" s="407"/>
      <c r="T3" s="407"/>
      <c r="U3" s="407"/>
      <c r="V3" s="407"/>
    </row>
    <row r="4" spans="1:22" ht="18.75" x14ac:dyDescent="0.3">
      <c r="A4" s="408" t="s">
        <v>1237</v>
      </c>
      <c r="B4" s="408"/>
      <c r="C4" s="408"/>
      <c r="D4" s="408"/>
      <c r="E4" s="408"/>
      <c r="F4" s="408"/>
      <c r="G4" s="408"/>
      <c r="H4" s="408"/>
      <c r="I4" s="408"/>
      <c r="J4" s="408"/>
      <c r="K4" s="408"/>
      <c r="L4" s="408"/>
      <c r="M4" s="408"/>
      <c r="N4" s="408"/>
      <c r="O4" s="408"/>
      <c r="P4" s="408"/>
      <c r="Q4" s="408"/>
      <c r="R4" s="408"/>
      <c r="S4" s="408"/>
      <c r="T4" s="408"/>
      <c r="U4" s="408"/>
      <c r="V4" s="408"/>
    </row>
    <row r="5" spans="1:22" ht="18.75" x14ac:dyDescent="0.3">
      <c r="A5" s="155"/>
      <c r="B5" s="155"/>
      <c r="C5" s="155"/>
      <c r="D5" s="155"/>
      <c r="E5" s="155"/>
      <c r="F5" s="155"/>
      <c r="G5" s="155"/>
      <c r="H5" s="155"/>
      <c r="I5" s="155"/>
      <c r="J5" s="155"/>
      <c r="K5" s="155"/>
      <c r="L5" s="155"/>
      <c r="M5" s="155"/>
      <c r="N5" s="155"/>
      <c r="O5" s="155"/>
      <c r="P5" s="155"/>
      <c r="Q5" s="155"/>
      <c r="R5" s="155"/>
      <c r="S5" s="155"/>
      <c r="T5" s="155"/>
      <c r="U5" s="155"/>
      <c r="V5" s="155"/>
    </row>
    <row r="6" spans="1:22" x14ac:dyDescent="0.25">
      <c r="A6" s="156"/>
      <c r="B6" s="157"/>
      <c r="C6" s="157"/>
      <c r="D6" s="157"/>
      <c r="E6" s="157"/>
      <c r="F6" s="157"/>
      <c r="G6" s="157"/>
      <c r="H6" s="157"/>
      <c r="I6" s="157"/>
      <c r="J6" s="158"/>
      <c r="K6" s="158"/>
      <c r="L6" s="159"/>
      <c r="M6" s="160"/>
      <c r="N6" s="161"/>
      <c r="O6" s="161"/>
      <c r="P6" s="161"/>
      <c r="Q6" s="161"/>
      <c r="R6" s="161"/>
      <c r="S6" s="161"/>
      <c r="T6" s="161"/>
      <c r="U6" s="161"/>
      <c r="V6" s="162" t="s">
        <v>1006</v>
      </c>
    </row>
    <row r="7" spans="1:22" x14ac:dyDescent="0.25">
      <c r="A7" s="373" t="s">
        <v>5</v>
      </c>
      <c r="B7" s="373" t="s">
        <v>188</v>
      </c>
      <c r="C7" s="373" t="s">
        <v>7</v>
      </c>
      <c r="D7" s="373" t="s">
        <v>191</v>
      </c>
      <c r="E7" s="409" t="s">
        <v>8</v>
      </c>
      <c r="F7" s="409" t="s">
        <v>192</v>
      </c>
      <c r="G7" s="409" t="s">
        <v>418</v>
      </c>
      <c r="H7" s="409" t="s">
        <v>1007</v>
      </c>
      <c r="I7" s="409" t="s">
        <v>1008</v>
      </c>
      <c r="J7" s="373" t="s">
        <v>1009</v>
      </c>
      <c r="K7" s="373" t="s">
        <v>1010</v>
      </c>
      <c r="L7" s="373" t="s">
        <v>1011</v>
      </c>
      <c r="M7" s="373" t="s">
        <v>1012</v>
      </c>
      <c r="N7" s="373" t="s">
        <v>17</v>
      </c>
      <c r="O7" s="373" t="s">
        <v>1013</v>
      </c>
      <c r="P7" s="373" t="s">
        <v>1014</v>
      </c>
      <c r="Q7" s="373"/>
      <c r="R7" s="373"/>
      <c r="S7" s="373" t="s">
        <v>1241</v>
      </c>
      <c r="T7" s="373"/>
      <c r="U7" s="373"/>
      <c r="V7" s="373" t="s">
        <v>20</v>
      </c>
    </row>
    <row r="8" spans="1:22" x14ac:dyDescent="0.25">
      <c r="A8" s="373"/>
      <c r="B8" s="373"/>
      <c r="C8" s="373"/>
      <c r="D8" s="373"/>
      <c r="E8" s="409"/>
      <c r="F8" s="409"/>
      <c r="G8" s="409"/>
      <c r="H8" s="409"/>
      <c r="I8" s="409"/>
      <c r="J8" s="373"/>
      <c r="K8" s="373"/>
      <c r="L8" s="373"/>
      <c r="M8" s="373"/>
      <c r="N8" s="373"/>
      <c r="O8" s="373"/>
      <c r="P8" s="373"/>
      <c r="Q8" s="373"/>
      <c r="R8" s="373"/>
      <c r="S8" s="373"/>
      <c r="T8" s="373"/>
      <c r="U8" s="373"/>
      <c r="V8" s="373"/>
    </row>
    <row r="9" spans="1:22" ht="47.25" x14ac:dyDescent="0.25">
      <c r="A9" s="373"/>
      <c r="B9" s="373"/>
      <c r="C9" s="373"/>
      <c r="D9" s="373"/>
      <c r="E9" s="409"/>
      <c r="F9" s="409"/>
      <c r="G9" s="409"/>
      <c r="H9" s="409"/>
      <c r="I9" s="409"/>
      <c r="J9" s="373"/>
      <c r="K9" s="373"/>
      <c r="L9" s="373"/>
      <c r="M9" s="373"/>
      <c r="N9" s="373"/>
      <c r="O9" s="373"/>
      <c r="P9" s="134" t="s">
        <v>977</v>
      </c>
      <c r="Q9" s="134" t="s">
        <v>431</v>
      </c>
      <c r="R9" s="134" t="s">
        <v>24</v>
      </c>
      <c r="S9" s="134" t="s">
        <v>977</v>
      </c>
      <c r="T9" s="134" t="s">
        <v>431</v>
      </c>
      <c r="U9" s="134" t="s">
        <v>24</v>
      </c>
      <c r="V9" s="373"/>
    </row>
    <row r="10" spans="1:22" s="163" customFormat="1" ht="19.5" customHeight="1" x14ac:dyDescent="0.25">
      <c r="A10" s="61"/>
      <c r="B10" s="209" t="s">
        <v>21</v>
      </c>
      <c r="C10" s="210"/>
      <c r="D10" s="210"/>
      <c r="E10" s="210"/>
      <c r="F10" s="210"/>
      <c r="G10" s="210"/>
      <c r="H10" s="210"/>
      <c r="I10" s="210"/>
      <c r="J10" s="210"/>
      <c r="K10" s="62">
        <f t="shared" ref="K10:O10" si="0">K11+K15+K17</f>
        <v>185010648843</v>
      </c>
      <c r="L10" s="62">
        <f t="shared" si="0"/>
        <v>178410944472</v>
      </c>
      <c r="M10" s="62">
        <f t="shared" si="0"/>
        <v>0</v>
      </c>
      <c r="N10" s="62">
        <f t="shared" si="0"/>
        <v>4013592232</v>
      </c>
      <c r="O10" s="62">
        <f t="shared" si="0"/>
        <v>4014000000</v>
      </c>
      <c r="P10" s="62">
        <f>P11+P15+P17+P19</f>
        <v>14817000000</v>
      </c>
      <c r="Q10" s="62">
        <f t="shared" ref="Q10:U10" si="1">Q11+Q15+Q17+Q19</f>
        <v>8721000000</v>
      </c>
      <c r="R10" s="62">
        <f t="shared" si="1"/>
        <v>6096000000</v>
      </c>
      <c r="S10" s="62">
        <f t="shared" si="1"/>
        <v>5705287755</v>
      </c>
      <c r="T10" s="62">
        <f t="shared" si="1"/>
        <v>1300</v>
      </c>
      <c r="U10" s="62">
        <f t="shared" si="1"/>
        <v>5705286455</v>
      </c>
      <c r="V10" s="61"/>
    </row>
    <row r="11" spans="1:22" s="164" customFormat="1" ht="31.5" x14ac:dyDescent="0.25">
      <c r="A11" s="42"/>
      <c r="B11" s="74" t="s">
        <v>62</v>
      </c>
      <c r="C11" s="42"/>
      <c r="D11" s="42"/>
      <c r="E11" s="42"/>
      <c r="F11" s="42"/>
      <c r="G11" s="44"/>
      <c r="H11" s="44"/>
      <c r="I11" s="44"/>
      <c r="J11" s="42"/>
      <c r="K11" s="65">
        <f t="shared" ref="K11:Q11" si="2">SUM(K12:K14)</f>
        <v>149781095307</v>
      </c>
      <c r="L11" s="65">
        <f t="shared" si="2"/>
        <v>147078654572</v>
      </c>
      <c r="M11" s="65">
        <f t="shared" si="2"/>
        <v>0</v>
      </c>
      <c r="N11" s="65">
        <f t="shared" si="2"/>
        <v>2013592232</v>
      </c>
      <c r="O11" s="65">
        <f t="shared" si="2"/>
        <v>2014000000</v>
      </c>
      <c r="P11" s="65">
        <f t="shared" si="2"/>
        <v>2704000000</v>
      </c>
      <c r="Q11" s="65">
        <f t="shared" si="2"/>
        <v>0</v>
      </c>
      <c r="R11" s="65">
        <f>SUM(R12:R14)</f>
        <v>2704000000</v>
      </c>
      <c r="S11" s="65">
        <f t="shared" ref="S11:U11" si="3">SUM(S12:S14)</f>
        <v>2313579819</v>
      </c>
      <c r="T11" s="65">
        <f t="shared" si="3"/>
        <v>0</v>
      </c>
      <c r="U11" s="65">
        <f t="shared" si="3"/>
        <v>2313579819</v>
      </c>
      <c r="V11" s="42"/>
    </row>
    <row r="12" spans="1:22" s="86" customFormat="1" ht="31.5" x14ac:dyDescent="0.25">
      <c r="A12" s="11">
        <v>1</v>
      </c>
      <c r="B12" s="40" t="s">
        <v>1015</v>
      </c>
      <c r="C12" s="11" t="s">
        <v>49</v>
      </c>
      <c r="D12" s="11" t="s">
        <v>42</v>
      </c>
      <c r="E12" s="11" t="s">
        <v>1016</v>
      </c>
      <c r="F12" s="11">
        <v>7682218</v>
      </c>
      <c r="G12" s="46" t="s">
        <v>64</v>
      </c>
      <c r="H12" s="46"/>
      <c r="I12" s="46" t="s">
        <v>249</v>
      </c>
      <c r="J12" s="11" t="s">
        <v>1017</v>
      </c>
      <c r="K12" s="41">
        <v>25707390885</v>
      </c>
      <c r="L12" s="41">
        <v>23693798653</v>
      </c>
      <c r="M12" s="41"/>
      <c r="N12" s="41">
        <v>2013592232</v>
      </c>
      <c r="O12" s="41">
        <v>2014000000</v>
      </c>
      <c r="P12" s="41">
        <f>SUM(Q12:R12)</f>
        <v>2014000000</v>
      </c>
      <c r="Q12" s="41"/>
      <c r="R12" s="41">
        <v>2014000000</v>
      </c>
      <c r="S12" s="41">
        <f>SUM(T12:U12)</f>
        <v>1928350792</v>
      </c>
      <c r="T12" s="41"/>
      <c r="U12" s="41">
        <v>1928350792</v>
      </c>
      <c r="V12" s="11"/>
    </row>
    <row r="13" spans="1:22" ht="31.5" x14ac:dyDescent="0.25">
      <c r="A13" s="11">
        <v>2</v>
      </c>
      <c r="B13" s="40" t="s">
        <v>1207</v>
      </c>
      <c r="C13" s="11" t="s">
        <v>49</v>
      </c>
      <c r="D13" s="11" t="s">
        <v>42</v>
      </c>
      <c r="E13" s="11" t="s">
        <v>1016</v>
      </c>
      <c r="F13" s="11">
        <v>7667897</v>
      </c>
      <c r="G13" s="46" t="s">
        <v>64</v>
      </c>
      <c r="H13" s="46"/>
      <c r="I13" s="46" t="s">
        <v>1205</v>
      </c>
      <c r="J13" s="11" t="s">
        <v>1208</v>
      </c>
      <c r="K13" s="41">
        <v>6312256612</v>
      </c>
      <c r="L13" s="41">
        <v>6089120713</v>
      </c>
      <c r="M13" s="211"/>
      <c r="N13" s="212"/>
      <c r="O13" s="212"/>
      <c r="P13" s="41">
        <f>SUM(Q13:R13)</f>
        <v>224000000</v>
      </c>
      <c r="Q13" s="212"/>
      <c r="R13" s="41">
        <v>224000000</v>
      </c>
      <c r="S13" s="41">
        <f>SUM(T13:U13)</f>
        <v>223672239</v>
      </c>
      <c r="T13" s="211"/>
      <c r="U13" s="211">
        <v>223672239</v>
      </c>
      <c r="V13" s="212"/>
    </row>
    <row r="14" spans="1:22" ht="31.5" x14ac:dyDescent="0.25">
      <c r="A14" s="11">
        <v>3</v>
      </c>
      <c r="B14" s="40" t="s">
        <v>1209</v>
      </c>
      <c r="C14" s="11" t="s">
        <v>49</v>
      </c>
      <c r="D14" s="11" t="s">
        <v>42</v>
      </c>
      <c r="E14" s="11" t="s">
        <v>1016</v>
      </c>
      <c r="F14" s="11">
        <v>7573655</v>
      </c>
      <c r="G14" s="46" t="s">
        <v>64</v>
      </c>
      <c r="H14" s="46"/>
      <c r="I14" s="46" t="s">
        <v>1210</v>
      </c>
      <c r="J14" s="11" t="s">
        <v>1211</v>
      </c>
      <c r="K14" s="41">
        <v>117761447810</v>
      </c>
      <c r="L14" s="41">
        <v>117295735206</v>
      </c>
      <c r="M14" s="211"/>
      <c r="N14" s="212"/>
      <c r="O14" s="212"/>
      <c r="P14" s="41">
        <f>SUM(Q14:R14)</f>
        <v>466000000</v>
      </c>
      <c r="Q14" s="212"/>
      <c r="R14" s="41">
        <v>466000000</v>
      </c>
      <c r="S14" s="41">
        <f>SUM(T14:U14)</f>
        <v>161556788</v>
      </c>
      <c r="T14" s="211"/>
      <c r="U14" s="211">
        <v>161556788</v>
      </c>
      <c r="V14" s="212"/>
    </row>
    <row r="15" spans="1:22" s="164" customFormat="1" x14ac:dyDescent="0.25">
      <c r="A15" s="42"/>
      <c r="B15" s="74" t="s">
        <v>119</v>
      </c>
      <c r="C15" s="42"/>
      <c r="D15" s="42"/>
      <c r="E15" s="42"/>
      <c r="F15" s="42"/>
      <c r="G15" s="44"/>
      <c r="H15" s="44"/>
      <c r="I15" s="44"/>
      <c r="J15" s="42"/>
      <c r="K15" s="65">
        <f t="shared" ref="K15:R15" si="4">K16</f>
        <v>10505488000</v>
      </c>
      <c r="L15" s="65">
        <f t="shared" si="4"/>
        <v>8000000000</v>
      </c>
      <c r="M15" s="65">
        <f t="shared" si="4"/>
        <v>0</v>
      </c>
      <c r="N15" s="65">
        <f t="shared" si="4"/>
        <v>2000000000</v>
      </c>
      <c r="O15" s="65">
        <f t="shared" si="4"/>
        <v>2000000000</v>
      </c>
      <c r="P15" s="65">
        <f t="shared" si="4"/>
        <v>2000000000</v>
      </c>
      <c r="Q15" s="65">
        <f t="shared" si="4"/>
        <v>0</v>
      </c>
      <c r="R15" s="65">
        <f t="shared" si="4"/>
        <v>2000000000</v>
      </c>
      <c r="S15" s="65">
        <f t="shared" ref="S15" si="5">S16</f>
        <v>2000000000</v>
      </c>
      <c r="T15" s="65">
        <f t="shared" ref="T15" si="6">T16</f>
        <v>0</v>
      </c>
      <c r="U15" s="65">
        <f t="shared" ref="U15" si="7">U16</f>
        <v>2000000000</v>
      </c>
      <c r="V15" s="42"/>
    </row>
    <row r="16" spans="1:22" s="86" customFormat="1" ht="31.5" x14ac:dyDescent="0.25">
      <c r="A16" s="11">
        <v>1</v>
      </c>
      <c r="B16" s="40" t="s">
        <v>1018</v>
      </c>
      <c r="C16" s="11" t="s">
        <v>49</v>
      </c>
      <c r="D16" s="11" t="s">
        <v>1019</v>
      </c>
      <c r="E16" s="11" t="s">
        <v>1016</v>
      </c>
      <c r="F16" s="11">
        <v>7667896</v>
      </c>
      <c r="G16" s="46">
        <v>161</v>
      </c>
      <c r="H16" s="46"/>
      <c r="I16" s="46" t="s">
        <v>249</v>
      </c>
      <c r="J16" s="11" t="s">
        <v>1020</v>
      </c>
      <c r="K16" s="41">
        <v>10505488000</v>
      </c>
      <c r="L16" s="41">
        <v>8000000000</v>
      </c>
      <c r="M16" s="41"/>
      <c r="N16" s="41">
        <v>2000000000</v>
      </c>
      <c r="O16" s="41">
        <v>2000000000</v>
      </c>
      <c r="P16" s="41">
        <f>SUM(Q16:R16)</f>
        <v>2000000000</v>
      </c>
      <c r="Q16" s="41"/>
      <c r="R16" s="41">
        <v>2000000000</v>
      </c>
      <c r="S16" s="41">
        <f>SUM(T16:U16)</f>
        <v>2000000000</v>
      </c>
      <c r="T16" s="41"/>
      <c r="U16" s="41">
        <v>2000000000</v>
      </c>
      <c r="V16" s="11"/>
    </row>
    <row r="17" spans="1:22" x14ac:dyDescent="0.25">
      <c r="A17" s="42"/>
      <c r="B17" s="74" t="s">
        <v>488</v>
      </c>
      <c r="C17" s="42"/>
      <c r="D17" s="42"/>
      <c r="E17" s="42"/>
      <c r="F17" s="42"/>
      <c r="G17" s="44"/>
      <c r="H17" s="44"/>
      <c r="I17" s="44"/>
      <c r="J17" s="42"/>
      <c r="K17" s="65">
        <f t="shared" ref="K17:Q17" si="8">K18</f>
        <v>24724065536</v>
      </c>
      <c r="L17" s="65">
        <f t="shared" si="8"/>
        <v>23332289900</v>
      </c>
      <c r="M17" s="65">
        <f t="shared" si="8"/>
        <v>0</v>
      </c>
      <c r="N17" s="65">
        <f t="shared" si="8"/>
        <v>0</v>
      </c>
      <c r="O17" s="65">
        <f t="shared" si="8"/>
        <v>0</v>
      </c>
      <c r="P17" s="65">
        <f t="shared" si="8"/>
        <v>1392000000</v>
      </c>
      <c r="Q17" s="65">
        <f t="shared" si="8"/>
        <v>0</v>
      </c>
      <c r="R17" s="65">
        <f t="shared" ref="R17:U17" si="9">R18</f>
        <v>1392000000</v>
      </c>
      <c r="S17" s="65">
        <f t="shared" si="9"/>
        <v>1391706636</v>
      </c>
      <c r="T17" s="65">
        <f t="shared" si="9"/>
        <v>0</v>
      </c>
      <c r="U17" s="65">
        <f t="shared" si="9"/>
        <v>1391706636</v>
      </c>
      <c r="V17" s="212"/>
    </row>
    <row r="18" spans="1:22" ht="31.5" x14ac:dyDescent="0.25">
      <c r="A18" s="11">
        <v>1</v>
      </c>
      <c r="B18" s="40" t="s">
        <v>1204</v>
      </c>
      <c r="C18" s="11" t="s">
        <v>49</v>
      </c>
      <c r="D18" s="11" t="s">
        <v>42</v>
      </c>
      <c r="E18" s="11" t="s">
        <v>1016</v>
      </c>
      <c r="F18" s="11">
        <v>7667895</v>
      </c>
      <c r="G18" s="46">
        <v>131</v>
      </c>
      <c r="H18" s="46"/>
      <c r="I18" s="46" t="s">
        <v>1205</v>
      </c>
      <c r="J18" s="11" t="s">
        <v>1206</v>
      </c>
      <c r="K18" s="41">
        <v>24724065536</v>
      </c>
      <c r="L18" s="41">
        <v>23332289900</v>
      </c>
      <c r="M18" s="212"/>
      <c r="N18" s="212"/>
      <c r="O18" s="212"/>
      <c r="P18" s="41">
        <f>SUM(Q18:R18)</f>
        <v>1392000000</v>
      </c>
      <c r="Q18" s="212"/>
      <c r="R18" s="41">
        <v>1392000000</v>
      </c>
      <c r="S18" s="41">
        <f>SUM(T18:U18)</f>
        <v>1391706636</v>
      </c>
      <c r="T18" s="211"/>
      <c r="U18" s="211">
        <v>1391706636</v>
      </c>
      <c r="V18" s="212"/>
    </row>
    <row r="19" spans="1:22" x14ac:dyDescent="0.25">
      <c r="A19" s="42"/>
      <c r="B19" s="74" t="s">
        <v>149</v>
      </c>
      <c r="C19" s="42"/>
      <c r="D19" s="42"/>
      <c r="E19" s="42"/>
      <c r="F19" s="42"/>
      <c r="G19" s="44"/>
      <c r="H19" s="44"/>
      <c r="I19" s="44"/>
      <c r="J19" s="42"/>
      <c r="K19" s="65">
        <v>98057706000</v>
      </c>
      <c r="L19" s="65">
        <v>89337000000</v>
      </c>
      <c r="M19" s="65">
        <v>8720706000</v>
      </c>
      <c r="N19" s="65">
        <v>8720706000</v>
      </c>
      <c r="O19" s="65">
        <v>8721000000</v>
      </c>
      <c r="P19" s="65">
        <v>8721000000</v>
      </c>
      <c r="Q19" s="65">
        <v>8721000000</v>
      </c>
      <c r="R19" s="65">
        <v>0</v>
      </c>
      <c r="S19" s="65">
        <v>1300</v>
      </c>
      <c r="T19" s="65">
        <v>1300</v>
      </c>
      <c r="U19" s="65">
        <v>0</v>
      </c>
      <c r="V19" s="212"/>
    </row>
    <row r="20" spans="1:22" ht="47.25" x14ac:dyDescent="0.25">
      <c r="A20" s="11">
        <v>1</v>
      </c>
      <c r="B20" s="40" t="s">
        <v>1242</v>
      </c>
      <c r="C20" s="11" t="s">
        <v>151</v>
      </c>
      <c r="D20" s="11" t="s">
        <v>1243</v>
      </c>
      <c r="E20" s="11" t="s">
        <v>1016</v>
      </c>
      <c r="F20" s="11">
        <v>7636992</v>
      </c>
      <c r="G20" s="46">
        <v>292</v>
      </c>
      <c r="H20" s="46"/>
      <c r="I20" s="46" t="s">
        <v>249</v>
      </c>
      <c r="J20" s="11" t="s">
        <v>1244</v>
      </c>
      <c r="K20" s="41">
        <v>98057706000</v>
      </c>
      <c r="L20" s="41">
        <v>89337000000</v>
      </c>
      <c r="M20" s="41">
        <v>8720706000</v>
      </c>
      <c r="N20" s="41">
        <v>8720706000</v>
      </c>
      <c r="O20" s="41">
        <v>8721000000</v>
      </c>
      <c r="P20" s="41">
        <v>8721000000</v>
      </c>
      <c r="Q20" s="41">
        <v>8721000000</v>
      </c>
      <c r="R20" s="41"/>
      <c r="S20" s="41">
        <v>1300</v>
      </c>
      <c r="T20" s="41">
        <v>1300</v>
      </c>
      <c r="U20" s="41"/>
      <c r="V20" s="212"/>
    </row>
    <row r="21" spans="1:22" x14ac:dyDescent="0.25">
      <c r="A21" s="213"/>
      <c r="B21" s="212"/>
      <c r="C21" s="212"/>
      <c r="D21" s="212"/>
      <c r="E21" s="212"/>
      <c r="F21" s="212"/>
      <c r="G21" s="212"/>
      <c r="H21" s="212"/>
      <c r="I21" s="212"/>
      <c r="J21" s="214"/>
      <c r="K21" s="211"/>
      <c r="L21" s="211"/>
      <c r="M21" s="211"/>
      <c r="N21" s="212"/>
      <c r="O21" s="212"/>
      <c r="P21" s="212"/>
      <c r="Q21" s="212"/>
      <c r="R21" s="212"/>
      <c r="S21" s="212"/>
      <c r="T21" s="212"/>
      <c r="U21" s="212"/>
      <c r="V21" s="212"/>
    </row>
  </sheetData>
  <mergeCells count="21">
    <mergeCell ref="N7:N9"/>
    <mergeCell ref="O7:O9"/>
    <mergeCell ref="P7:R8"/>
    <mergeCell ref="V7:V9"/>
    <mergeCell ref="S7:U8"/>
    <mergeCell ref="M7:M9"/>
    <mergeCell ref="A2:V2"/>
    <mergeCell ref="A3:V3"/>
    <mergeCell ref="A4:V4"/>
    <mergeCell ref="A7:A9"/>
    <mergeCell ref="B7:B9"/>
    <mergeCell ref="C7:C9"/>
    <mergeCell ref="D7:D9"/>
    <mergeCell ref="E7:E9"/>
    <mergeCell ref="F7:F9"/>
    <mergeCell ref="G7:G9"/>
    <mergeCell ref="H7:H9"/>
    <mergeCell ref="I7:I9"/>
    <mergeCell ref="J7:J9"/>
    <mergeCell ref="K7:K9"/>
    <mergeCell ref="L7:L9"/>
  </mergeCells>
  <pageMargins left="0.7" right="0.7" top="0.75" bottom="0.75" header="0.3" footer="0.3"/>
  <pageSetup paperSize="9" scale="6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DS QD</vt:lpstr>
      <vt:lpstr>Tinh</vt:lpstr>
      <vt:lpstr>Huyen</vt:lpstr>
      <vt:lpstr>DS don vi</vt:lpstr>
      <vt:lpstr>TongHop</vt:lpstr>
      <vt:lpstr>NSDP</vt:lpstr>
      <vt:lpstr>CBDT</vt:lpstr>
      <vt:lpstr>Hỗ trợ khác</vt:lpstr>
      <vt:lpstr>TTKL</vt:lpstr>
      <vt:lpstr>nguon ttkl</vt:lpstr>
      <vt:lpstr>CBDT!Print_Area</vt:lpstr>
      <vt:lpstr>'Hỗ trợ khác'!Print_Area</vt:lpstr>
      <vt:lpstr>NSDP!Print_Area</vt:lpstr>
      <vt:lpstr>TongHop!Print_Area</vt:lpstr>
      <vt:lpstr>CBDT!Print_Titles</vt:lpstr>
      <vt:lpstr>'Hỗ trợ khác'!Print_Titles</vt:lpstr>
      <vt:lpstr>NSDP!Print_Titles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2022-05-17T01:58:56Z</cp:lastPrinted>
  <dcterms:created xsi:type="dcterms:W3CDTF">2021-11-30T07:46:03Z</dcterms:created>
  <dcterms:modified xsi:type="dcterms:W3CDTF">2022-05-17T01:59:14Z</dcterms:modified>
</cp:coreProperties>
</file>